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autoCompressPictures="0"/>
  <mc:AlternateContent xmlns:mc="http://schemas.openxmlformats.org/markup-compatibility/2006">
    <mc:Choice Requires="x15">
      <x15ac:absPath xmlns:x15ac="http://schemas.microsoft.com/office/spreadsheetml/2010/11/ac" url="https://unicoz.sharepoint.com/sites/CLU-13HO00-Directie/Gedeelde documenten/Migratiedata/Algemeen Henny/schoolgids, kalender, vakantierooster en jaarplanning/kalender/2022-2023/"/>
    </mc:Choice>
  </mc:AlternateContent>
  <xr:revisionPtr revIDLastSave="2780" documentId="13_ncr:1_{B726A996-BE2E-4B15-8F22-EFF3B78152AC}" xr6:coauthVersionLast="47" xr6:coauthVersionMax="47" xr10:uidLastSave="{3DD02FC6-EAE7-4150-8599-5A6E56D3F533}"/>
  <bookViews>
    <workbookView xWindow="-120" yWindow="-120" windowWidth="29040" windowHeight="15840" tabRatio="788" xr2:uid="{00000000-000D-0000-FFFF-FFFF00000000}"/>
  </bookViews>
  <sheets>
    <sheet name="Agenda" sheetId="14" r:id="rId1"/>
  </sheets>
  <definedNames>
    <definedName name="_xlnm.Print_Area" localSheetId="0">Agenda!$B$1:$I$168</definedName>
    <definedName name="Calendar10Month">Agenda!$C$127</definedName>
    <definedName name="Calendar10MonthOption">MATCH(Calendar10Month,Maanden,0)</definedName>
    <definedName name="Calendar10Year">Agenda!$B$127</definedName>
    <definedName name="Calendar11Month">Agenda!$C$141</definedName>
    <definedName name="Calendar11MonthOption">MATCH(Calendar11Month,Maanden,0)</definedName>
    <definedName name="Calendar11Year">Agenda!$B$141</definedName>
    <definedName name="Calendar12Month">Agenda!$C$155</definedName>
    <definedName name="Calendar12MonthOption">MATCH(Calendar12Month,Maanden,0)</definedName>
    <definedName name="Calendar12Year">Agenda!$B$155</definedName>
    <definedName name="Calendar1Month">Agenda!$C$1</definedName>
    <definedName name="Calendar1MonthOption">MATCH(Calendar1Month,Maanden,0)</definedName>
    <definedName name="Calendar1Year">Agenda!$B$1</definedName>
    <definedName name="Calendar2Month">Agenda!$C$15</definedName>
    <definedName name="Calendar2MonthOption">MATCH(Calendar2Month,Maanden,0)</definedName>
    <definedName name="Calendar2Year">Agenda!$B$15</definedName>
    <definedName name="Calendar3Month">Agenda!$C$29</definedName>
    <definedName name="Calendar3MonthOption">MATCH(Calendar3Month,Maanden,0)</definedName>
    <definedName name="Calendar3Year">Agenda!$B$29</definedName>
    <definedName name="Calendar4Month">Agenda!$C$43</definedName>
    <definedName name="Calendar4MonthOption">MATCH(Calendar4Month,Maanden,0)</definedName>
    <definedName name="Calendar4Year">Agenda!$B$43</definedName>
    <definedName name="Calendar5Month">Agenda!$C$57</definedName>
    <definedName name="Calendar5MonthOption">MATCH(Calendar5Month,Maanden,0)</definedName>
    <definedName name="Calendar5Year">Agenda!$B$57</definedName>
    <definedName name="Calendar6Month">Agenda!$C$71</definedName>
    <definedName name="Calendar6MonthOption">MATCH(Calendar6Month,Maanden,0)</definedName>
    <definedName name="Calendar6Year">Agenda!$B$71</definedName>
    <definedName name="Calendar7Month">Agenda!$C$85</definedName>
    <definedName name="Calendar7MonthOption">MATCH(Calendar7Month,Maanden,0)</definedName>
    <definedName name="Calendar7Year">Agenda!$B$85</definedName>
    <definedName name="Calendar8Month">Agenda!$C$99</definedName>
    <definedName name="Calendar8MonthOption">MATCH(Calendar8Month,Maanden,0)</definedName>
    <definedName name="Calendar8Year">Agenda!$B$99</definedName>
    <definedName name="Calendar9Month">Agenda!$C$113</definedName>
    <definedName name="Calendar9MonthOption">MATCH(Calendar9Month,Maanden,0)</definedName>
    <definedName name="Calendar9Year">Agenda!$B$113</definedName>
    <definedName name="Dagen">{0,1,2,3,4,5,6}</definedName>
    <definedName name="Maanden">{"Januari","Februari","Maart","April","Mei","Juni","Juli","Augustus","September","Oktober","November","December"}</definedName>
    <definedName name="Weekdagen">{"MAANDAG","DINSDAG","WOENSDAG","DONDERDAG","VRIJDAG","ZATERDAG","ZONDAG"}</definedName>
    <definedName name="WeekdayOption">MATCH(WeekStart,Weekdagen,0)+10</definedName>
    <definedName name="WeekStart">Agenda!$B$2</definedName>
    <definedName name="WeekStartValue">IF(WeekStart="MAANDAG",2,1)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3" i="14" l="1" a="1"/>
  <c r="B13" i="14" s="1"/>
  <c r="B3" i="14" l="1" a="1"/>
  <c r="G3" i="14" s="1"/>
  <c r="G2" i="14" s="1"/>
  <c r="C15" i="14"/>
  <c r="B15" i="14"/>
  <c r="B5" i="14" a="1"/>
  <c r="F5" i="14" s="1"/>
  <c r="B7" i="14" a="1"/>
  <c r="B9" i="14" a="1"/>
  <c r="D9" i="14" s="1"/>
  <c r="B11" i="14" a="1"/>
  <c r="C13" i="14"/>
  <c r="E3" i="14" l="1"/>
  <c r="E2" i="14" s="1"/>
  <c r="D3" i="14"/>
  <c r="D2" i="14" s="1"/>
  <c r="B3" i="14"/>
  <c r="F3" i="14"/>
  <c r="F2" i="14" s="1"/>
  <c r="H3" i="14"/>
  <c r="H2" i="14" s="1"/>
  <c r="C3" i="14"/>
  <c r="C2" i="14" s="1"/>
  <c r="B27" i="14" a="1"/>
  <c r="B27" i="14" s="1"/>
  <c r="E5" i="14"/>
  <c r="C5" i="14"/>
  <c r="B23" i="14" a="1"/>
  <c r="E23" i="14" s="1"/>
  <c r="C29" i="14"/>
  <c r="B29" i="14"/>
  <c r="B21" i="14" a="1"/>
  <c r="F21" i="14" s="1"/>
  <c r="B17" i="14" a="1"/>
  <c r="F17" i="14" s="1"/>
  <c r="F16" i="14" s="1"/>
  <c r="B25" i="14" a="1"/>
  <c r="F25" i="14" s="1"/>
  <c r="B9" i="14"/>
  <c r="B5" i="14"/>
  <c r="H5" i="14"/>
  <c r="B19" i="14" a="1"/>
  <c r="G19" i="14" s="1"/>
  <c r="G5" i="14"/>
  <c r="D5" i="14"/>
  <c r="E9" i="14"/>
  <c r="G9" i="14"/>
  <c r="C9" i="14"/>
  <c r="H9" i="14"/>
  <c r="F9" i="14"/>
  <c r="C7" i="14"/>
  <c r="B7" i="14"/>
  <c r="G7" i="14"/>
  <c r="F7" i="14"/>
  <c r="H7" i="14"/>
  <c r="E7" i="14"/>
  <c r="D7" i="14"/>
  <c r="G11" i="14"/>
  <c r="F11" i="14"/>
  <c r="D11" i="14"/>
  <c r="E11" i="14"/>
  <c r="C11" i="14"/>
  <c r="B11" i="14"/>
  <c r="H11" i="14"/>
  <c r="C27" i="14" l="1"/>
  <c r="B37" i="14" a="1"/>
  <c r="C37" i="14" s="1"/>
  <c r="F23" i="14"/>
  <c r="B39" i="14" a="1"/>
  <c r="H39" i="14" s="1"/>
  <c r="C23" i="14"/>
  <c r="B23" i="14"/>
  <c r="G23" i="14"/>
  <c r="H21" i="14"/>
  <c r="H23" i="14"/>
  <c r="B35" i="14" a="1"/>
  <c r="C35" i="14" s="1"/>
  <c r="C43" i="14"/>
  <c r="E25" i="14"/>
  <c r="B19" i="14"/>
  <c r="B41" i="14" a="1"/>
  <c r="C41" i="14" s="1"/>
  <c r="D23" i="14"/>
  <c r="C21" i="14"/>
  <c r="B21" i="14"/>
  <c r="D21" i="14"/>
  <c r="E21" i="14"/>
  <c r="D25" i="14"/>
  <c r="G21" i="14"/>
  <c r="H25" i="14"/>
  <c r="D19" i="14"/>
  <c r="C25" i="14"/>
  <c r="B25" i="14"/>
  <c r="B43" i="14"/>
  <c r="G25" i="14"/>
  <c r="B33" i="14" a="1"/>
  <c r="B33" i="14" s="1"/>
  <c r="B31" i="14" a="1"/>
  <c r="G31" i="14" s="1"/>
  <c r="G30" i="14" s="1"/>
  <c r="F19" i="14"/>
  <c r="H19" i="14"/>
  <c r="H17" i="14"/>
  <c r="H16" i="14" s="1"/>
  <c r="B17" i="14"/>
  <c r="B16" i="14" s="1"/>
  <c r="D17" i="14"/>
  <c r="D16" i="14" s="1"/>
  <c r="E17" i="14"/>
  <c r="E16" i="14" s="1"/>
  <c r="G17" i="14"/>
  <c r="G16" i="14" s="1"/>
  <c r="C17" i="14"/>
  <c r="C16" i="14" s="1"/>
  <c r="C19" i="14"/>
  <c r="E19" i="14"/>
  <c r="B35" i="14" l="1"/>
  <c r="D37" i="14"/>
  <c r="F37" i="14"/>
  <c r="G39" i="14"/>
  <c r="E39" i="14"/>
  <c r="C33" i="14"/>
  <c r="C39" i="14"/>
  <c r="F35" i="14"/>
  <c r="D35" i="14"/>
  <c r="D39" i="14"/>
  <c r="F39" i="14"/>
  <c r="H35" i="14"/>
  <c r="G35" i="14"/>
  <c r="G37" i="14"/>
  <c r="E37" i="14"/>
  <c r="B37" i="14"/>
  <c r="H37" i="14"/>
  <c r="B39" i="14"/>
  <c r="E35" i="14"/>
  <c r="B45" i="14" a="1"/>
  <c r="G45" i="14" s="1"/>
  <c r="G44" i="14" s="1"/>
  <c r="B31" i="14"/>
  <c r="B30" i="14" s="1"/>
  <c r="D31" i="14"/>
  <c r="D30" i="14" s="1"/>
  <c r="F31" i="14"/>
  <c r="F30" i="14" s="1"/>
  <c r="B57" i="14"/>
  <c r="C31" i="14"/>
  <c r="C30" i="14" s="1"/>
  <c r="E31" i="14"/>
  <c r="E30" i="14" s="1"/>
  <c r="H31" i="14"/>
  <c r="H30" i="14" s="1"/>
  <c r="B55" i="14" a="1"/>
  <c r="C55" i="14" s="1"/>
  <c r="E33" i="14"/>
  <c r="B53" i="14" a="1"/>
  <c r="F53" i="14" s="1"/>
  <c r="B51" i="14" a="1"/>
  <c r="F51" i="14" s="1"/>
  <c r="B41" i="14"/>
  <c r="C57" i="14"/>
  <c r="B47" i="14" a="1"/>
  <c r="H47" i="14" s="1"/>
  <c r="B49" i="14" a="1"/>
  <c r="D49" i="14" s="1"/>
  <c r="D33" i="14"/>
  <c r="H33" i="14"/>
  <c r="G33" i="14"/>
  <c r="F33" i="14"/>
  <c r="G53" i="14" l="1"/>
  <c r="C53" i="14"/>
  <c r="H53" i="14"/>
  <c r="D53" i="14"/>
  <c r="B53" i="14"/>
  <c r="E45" i="14"/>
  <c r="E44" i="14" s="1"/>
  <c r="B45" i="14"/>
  <c r="B44" i="14" s="1"/>
  <c r="B69" i="14" a="1"/>
  <c r="B69" i="14" s="1"/>
  <c r="E53" i="14"/>
  <c r="H45" i="14"/>
  <c r="H44" i="14" s="1"/>
  <c r="D45" i="14"/>
  <c r="D44" i="14" s="1"/>
  <c r="F45" i="14"/>
  <c r="F44" i="14" s="1"/>
  <c r="F47" i="14"/>
  <c r="C45" i="14"/>
  <c r="C44" i="14" s="1"/>
  <c r="H51" i="14"/>
  <c r="B51" i="14"/>
  <c r="C47" i="14"/>
  <c r="E47" i="14"/>
  <c r="D51" i="14"/>
  <c r="G47" i="14"/>
  <c r="D47" i="14"/>
  <c r="G51" i="14"/>
  <c r="C49" i="14"/>
  <c r="C51" i="14"/>
  <c r="B55" i="14"/>
  <c r="C71" i="14"/>
  <c r="B71" i="14"/>
  <c r="B59" i="14" a="1"/>
  <c r="D59" i="14" s="1"/>
  <c r="D58" i="14" s="1"/>
  <c r="B65" i="14" a="1"/>
  <c r="H65" i="14" s="1"/>
  <c r="B67" i="14" a="1"/>
  <c r="H67" i="14" s="1"/>
  <c r="B61" i="14" a="1"/>
  <c r="B61" i="14" s="1"/>
  <c r="F49" i="14"/>
  <c r="E49" i="14"/>
  <c r="B47" i="14"/>
  <c r="E51" i="14"/>
  <c r="B63" i="14" a="1"/>
  <c r="G63" i="14" s="1"/>
  <c r="B49" i="14"/>
  <c r="H49" i="14"/>
  <c r="G49" i="14"/>
  <c r="C69" i="14" l="1"/>
  <c r="B75" i="14" a="1"/>
  <c r="D75" i="14" s="1"/>
  <c r="B81" i="14" a="1"/>
  <c r="B81" i="14" s="1"/>
  <c r="G65" i="14"/>
  <c r="E65" i="14"/>
  <c r="B65" i="14"/>
  <c r="C85" i="14"/>
  <c r="F61" i="14"/>
  <c r="D61" i="14"/>
  <c r="C61" i="14"/>
  <c r="H61" i="14"/>
  <c r="G61" i="14"/>
  <c r="E63" i="14"/>
  <c r="C63" i="14"/>
  <c r="C59" i="14"/>
  <c r="C58" i="14" s="1"/>
  <c r="H63" i="14"/>
  <c r="D63" i="14"/>
  <c r="F59" i="14"/>
  <c r="F58" i="14" s="1"/>
  <c r="E59" i="14"/>
  <c r="E58" i="14" s="1"/>
  <c r="B59" i="14"/>
  <c r="B58" i="14" s="1"/>
  <c r="G59" i="14"/>
  <c r="G58" i="14" s="1"/>
  <c r="B63" i="14"/>
  <c r="F63" i="14"/>
  <c r="E61" i="14"/>
  <c r="H59" i="14"/>
  <c r="H58" i="14" s="1"/>
  <c r="B77" i="14" a="1"/>
  <c r="G77" i="14" s="1"/>
  <c r="G67" i="14"/>
  <c r="B83" i="14" a="1"/>
  <c r="B83" i="14" s="1"/>
  <c r="B73" i="14" a="1"/>
  <c r="H73" i="14" s="1"/>
  <c r="H72" i="14" s="1"/>
  <c r="B79" i="14" a="1"/>
  <c r="C79" i="14" s="1"/>
  <c r="C65" i="14"/>
  <c r="F65" i="14"/>
  <c r="B67" i="14"/>
  <c r="E67" i="14"/>
  <c r="B85" i="14"/>
  <c r="D65" i="14"/>
  <c r="D67" i="14"/>
  <c r="F67" i="14"/>
  <c r="C67" i="14"/>
  <c r="B97" i="14" l="1" a="1"/>
  <c r="C97" i="14" s="1"/>
  <c r="B75" i="14"/>
  <c r="H81" i="14"/>
  <c r="C81" i="14"/>
  <c r="E81" i="14"/>
  <c r="G75" i="14"/>
  <c r="G81" i="14"/>
  <c r="F81" i="14"/>
  <c r="D81" i="14"/>
  <c r="E75" i="14"/>
  <c r="F75" i="14"/>
  <c r="H75" i="14"/>
  <c r="C75" i="14"/>
  <c r="C99" i="14"/>
  <c r="B93" i="14" a="1"/>
  <c r="H93" i="14" s="1"/>
  <c r="F79" i="14"/>
  <c r="B95" i="14" a="1"/>
  <c r="H95" i="14" s="1"/>
  <c r="B99" i="14"/>
  <c r="B91" i="14" a="1"/>
  <c r="B91" i="14" s="1"/>
  <c r="B89" i="14" a="1"/>
  <c r="C89" i="14" s="1"/>
  <c r="B87" i="14" a="1"/>
  <c r="H87" i="14" s="1"/>
  <c r="H86" i="14" s="1"/>
  <c r="E73" i="14"/>
  <c r="E72" i="14" s="1"/>
  <c r="B73" i="14"/>
  <c r="B72" i="14" s="1"/>
  <c r="G73" i="14"/>
  <c r="G72" i="14" s="1"/>
  <c r="E79" i="14"/>
  <c r="G79" i="14"/>
  <c r="F73" i="14"/>
  <c r="F72" i="14" s="1"/>
  <c r="D73" i="14"/>
  <c r="D72" i="14" s="1"/>
  <c r="B79" i="14"/>
  <c r="C73" i="14"/>
  <c r="C72" i="14" s="1"/>
  <c r="B77" i="14"/>
  <c r="C83" i="14"/>
  <c r="H77" i="14"/>
  <c r="H79" i="14"/>
  <c r="E77" i="14"/>
  <c r="C77" i="14"/>
  <c r="D77" i="14"/>
  <c r="D79" i="14"/>
  <c r="F77" i="14"/>
  <c r="B97" i="14" l="1"/>
  <c r="G89" i="14"/>
  <c r="C95" i="14"/>
  <c r="B95" i="14"/>
  <c r="E87" i="14"/>
  <c r="E86" i="14" s="1"/>
  <c r="D95" i="14"/>
  <c r="H89" i="14"/>
  <c r="D89" i="14"/>
  <c r="B111" i="14" a="1"/>
  <c r="C111" i="14" s="1"/>
  <c r="C91" i="14"/>
  <c r="C93" i="14"/>
  <c r="C87" i="14"/>
  <c r="C86" i="14" s="1"/>
  <c r="B109" i="14" a="1"/>
  <c r="C109" i="14" s="1"/>
  <c r="D93" i="14"/>
  <c r="E93" i="14"/>
  <c r="B101" i="14" a="1"/>
  <c r="H101" i="14" s="1"/>
  <c r="H100" i="14" s="1"/>
  <c r="B103" i="14" a="1"/>
  <c r="H103" i="14" s="1"/>
  <c r="C113" i="14"/>
  <c r="G93" i="14"/>
  <c r="F93" i="14"/>
  <c r="B113" i="14"/>
  <c r="B107" i="14" a="1"/>
  <c r="B107" i="14" s="1"/>
  <c r="G91" i="14"/>
  <c r="B93" i="14"/>
  <c r="B105" i="14" a="1"/>
  <c r="C105" i="14" s="1"/>
  <c r="F91" i="14"/>
  <c r="E91" i="14"/>
  <c r="H91" i="14"/>
  <c r="D91" i="14"/>
  <c r="G87" i="14"/>
  <c r="G86" i="14" s="1"/>
  <c r="F95" i="14"/>
  <c r="G95" i="14"/>
  <c r="B87" i="14"/>
  <c r="B86" i="14" s="1"/>
  <c r="F87" i="14"/>
  <c r="F86" i="14" s="1"/>
  <c r="F89" i="14"/>
  <c r="B89" i="14"/>
  <c r="E95" i="14"/>
  <c r="D87" i="14"/>
  <c r="D86" i="14" s="1"/>
  <c r="E89" i="14"/>
  <c r="C127" i="14" l="1"/>
  <c r="B111" i="14"/>
  <c r="H109" i="14"/>
  <c r="B123" i="14" a="1"/>
  <c r="E123" i="14" s="1"/>
  <c r="C103" i="14"/>
  <c r="B109" i="14"/>
  <c r="E107" i="14"/>
  <c r="D103" i="14"/>
  <c r="B119" i="14" a="1"/>
  <c r="F119" i="14" s="1"/>
  <c r="G109" i="14"/>
  <c r="D105" i="14"/>
  <c r="C101" i="14"/>
  <c r="C100" i="14" s="1"/>
  <c r="D109" i="14"/>
  <c r="E105" i="14"/>
  <c r="F105" i="14"/>
  <c r="B103" i="14"/>
  <c r="G101" i="14"/>
  <c r="G100" i="14" s="1"/>
  <c r="H107" i="14"/>
  <c r="B125" i="14" a="1"/>
  <c r="B125" i="14" s="1"/>
  <c r="E109" i="14"/>
  <c r="F109" i="14"/>
  <c r="B105" i="14"/>
  <c r="F103" i="14"/>
  <c r="E101" i="14"/>
  <c r="E100" i="14" s="1"/>
  <c r="G107" i="14"/>
  <c r="B127" i="14"/>
  <c r="G105" i="14"/>
  <c r="H105" i="14"/>
  <c r="E103" i="14"/>
  <c r="B101" i="14"/>
  <c r="B100" i="14" s="1"/>
  <c r="D101" i="14"/>
  <c r="D100" i="14" s="1"/>
  <c r="D107" i="14"/>
  <c r="F107" i="14"/>
  <c r="B115" i="14" a="1"/>
  <c r="C115" i="14" s="1"/>
  <c r="C114" i="14" s="1"/>
  <c r="B121" i="14" a="1"/>
  <c r="G121" i="14" s="1"/>
  <c r="G103" i="14"/>
  <c r="F101" i="14"/>
  <c r="F100" i="14" s="1"/>
  <c r="C107" i="14"/>
  <c r="B117" i="14" a="1"/>
  <c r="F117" i="14" s="1"/>
  <c r="B115" i="14" l="1"/>
  <c r="B114" i="14" s="1"/>
  <c r="B135" i="14" a="1"/>
  <c r="G135" i="14" s="1"/>
  <c r="C125" i="14"/>
  <c r="H115" i="14"/>
  <c r="H114" i="14" s="1"/>
  <c r="B133" i="14" a="1"/>
  <c r="C133" i="14" s="1"/>
  <c r="E119" i="14"/>
  <c r="B131" i="14" a="1"/>
  <c r="H131" i="14" s="1"/>
  <c r="B129" i="14" a="1"/>
  <c r="E129" i="14" s="1"/>
  <c r="E128" i="14" s="1"/>
  <c r="D123" i="14"/>
  <c r="G123" i="14"/>
  <c r="F123" i="14"/>
  <c r="C141" i="14"/>
  <c r="F115" i="14"/>
  <c r="F114" i="14" s="1"/>
  <c r="B119" i="14"/>
  <c r="H119" i="14"/>
  <c r="B139" i="14" a="1"/>
  <c r="C139" i="14" s="1"/>
  <c r="B137" i="14" a="1"/>
  <c r="C137" i="14" s="1"/>
  <c r="E115" i="14"/>
  <c r="E114" i="14" s="1"/>
  <c r="G115" i="14"/>
  <c r="G114" i="14" s="1"/>
  <c r="D115" i="14"/>
  <c r="D114" i="14" s="1"/>
  <c r="B141" i="14"/>
  <c r="H121" i="14"/>
  <c r="C123" i="14"/>
  <c r="H123" i="14"/>
  <c r="B123" i="14"/>
  <c r="D119" i="14"/>
  <c r="C119" i="14"/>
  <c r="E121" i="14"/>
  <c r="B121" i="14"/>
  <c r="F121" i="14"/>
  <c r="G119" i="14"/>
  <c r="E117" i="14"/>
  <c r="D117" i="14"/>
  <c r="B117" i="14"/>
  <c r="C121" i="14"/>
  <c r="D121" i="14"/>
  <c r="H117" i="14"/>
  <c r="C117" i="14"/>
  <c r="G117" i="14"/>
  <c r="F131" i="14" l="1"/>
  <c r="E135" i="14"/>
  <c r="B135" i="14"/>
  <c r="H135" i="14"/>
  <c r="C135" i="14"/>
  <c r="D135" i="14"/>
  <c r="F135" i="14"/>
  <c r="E131" i="14"/>
  <c r="G133" i="14"/>
  <c r="H133" i="14"/>
  <c r="B133" i="14"/>
  <c r="F133" i="14"/>
  <c r="D133" i="14"/>
  <c r="E133" i="14"/>
  <c r="D131" i="14"/>
  <c r="C131" i="14"/>
  <c r="B131" i="14"/>
  <c r="D129" i="14"/>
  <c r="D128" i="14" s="1"/>
  <c r="B129" i="14"/>
  <c r="B128" i="14" s="1"/>
  <c r="F129" i="14"/>
  <c r="F128" i="14" s="1"/>
  <c r="G131" i="14"/>
  <c r="C129" i="14"/>
  <c r="C128" i="14" s="1"/>
  <c r="G129" i="14"/>
  <c r="G128" i="14" s="1"/>
  <c r="H129" i="14"/>
  <c r="H128" i="14" s="1"/>
  <c r="B155" i="14"/>
  <c r="B139" i="14"/>
  <c r="B137" i="14"/>
  <c r="E137" i="14"/>
  <c r="C155" i="14"/>
  <c r="B145" i="14" a="1"/>
  <c r="F145" i="14" s="1"/>
  <c r="F137" i="14"/>
  <c r="B143" i="14" a="1"/>
  <c r="B143" i="14" s="1"/>
  <c r="B142" i="14" s="1"/>
  <c r="D137" i="14"/>
  <c r="B149" i="14" a="1"/>
  <c r="G149" i="14" s="1"/>
  <c r="B147" i="14" a="1"/>
  <c r="F147" i="14" s="1"/>
  <c r="G137" i="14"/>
  <c r="B153" i="14" a="1"/>
  <c r="C153" i="14" s="1"/>
  <c r="B151" i="14" a="1"/>
  <c r="G151" i="14" s="1"/>
  <c r="H137" i="14"/>
  <c r="B157" i="14" l="1" a="1"/>
  <c r="E157" i="14" s="1"/>
  <c r="E156" i="14" s="1"/>
  <c r="E147" i="14"/>
  <c r="B145" i="14"/>
  <c r="H143" i="14"/>
  <c r="H142" i="14" s="1"/>
  <c r="C143" i="14"/>
  <c r="C142" i="14" s="1"/>
  <c r="H147" i="14"/>
  <c r="G143" i="14"/>
  <c r="G142" i="14" s="1"/>
  <c r="F143" i="14"/>
  <c r="F142" i="14" s="1"/>
  <c r="C147" i="14"/>
  <c r="D143" i="14"/>
  <c r="D142" i="14" s="1"/>
  <c r="G147" i="14"/>
  <c r="B147" i="14"/>
  <c r="B167" i="14" a="1"/>
  <c r="C167" i="14" s="1"/>
  <c r="E143" i="14"/>
  <c r="E142" i="14" s="1"/>
  <c r="D147" i="14"/>
  <c r="B165" i="14" a="1"/>
  <c r="C165" i="14" s="1"/>
  <c r="B163" i="14" a="1"/>
  <c r="D163" i="14" s="1"/>
  <c r="B161" i="14" a="1"/>
  <c r="F161" i="14" s="1"/>
  <c r="B159" i="14" a="1"/>
  <c r="H159" i="14" s="1"/>
  <c r="D145" i="14"/>
  <c r="E145" i="14"/>
  <c r="B149" i="14"/>
  <c r="D149" i="14"/>
  <c r="C149" i="14"/>
  <c r="H149" i="14"/>
  <c r="H145" i="14"/>
  <c r="C145" i="14"/>
  <c r="F149" i="14"/>
  <c r="E149" i="14"/>
  <c r="G145" i="14"/>
  <c r="B153" i="14"/>
  <c r="H151" i="14"/>
  <c r="F151" i="14"/>
  <c r="D151" i="14"/>
  <c r="B151" i="14"/>
  <c r="C151" i="14"/>
  <c r="E151" i="14"/>
  <c r="C157" i="14" l="1"/>
  <c r="C156" i="14" s="1"/>
  <c r="B157" i="14"/>
  <c r="B156" i="14" s="1"/>
  <c r="F157" i="14"/>
  <c r="F156" i="14" s="1"/>
  <c r="G157" i="14"/>
  <c r="G156" i="14" s="1"/>
  <c r="H157" i="14"/>
  <c r="H156" i="14" s="1"/>
  <c r="D157" i="14"/>
  <c r="D156" i="14" s="1"/>
  <c r="B167" i="14"/>
  <c r="F163" i="14"/>
  <c r="C163" i="14"/>
  <c r="H163" i="14"/>
  <c r="G163" i="14"/>
  <c r="B163" i="14"/>
  <c r="E163" i="14"/>
  <c r="E159" i="14"/>
  <c r="D159" i="14"/>
  <c r="C159" i="14"/>
  <c r="H165" i="14"/>
  <c r="G165" i="14"/>
  <c r="D165" i="14"/>
  <c r="E165" i="14"/>
  <c r="B165" i="14"/>
  <c r="F165" i="14"/>
  <c r="C161" i="14"/>
  <c r="E161" i="14"/>
  <c r="H161" i="14"/>
  <c r="D161" i="14"/>
  <c r="B161" i="14"/>
  <c r="B159" i="14"/>
  <c r="F159" i="14"/>
  <c r="G159" i="14"/>
  <c r="G161" i="14"/>
</calcChain>
</file>

<file path=xl/sharedStrings.xml><?xml version="1.0" encoding="utf-8"?>
<sst xmlns="http://schemas.openxmlformats.org/spreadsheetml/2006/main" count="180" uniqueCount="85">
  <si>
    <t>Augustus</t>
  </si>
  <si>
    <t>MAANDAG</t>
  </si>
  <si>
    <t>VAKANTIE</t>
  </si>
  <si>
    <t>Notities:</t>
  </si>
  <si>
    <t>eerste schooldag</t>
  </si>
  <si>
    <t>10.15 uur ONTRUIMINGS OEFENING</t>
  </si>
  <si>
    <t>HERFSTVAKANTIE</t>
  </si>
  <si>
    <t>einde kinderboeken week</t>
  </si>
  <si>
    <t>schoolfotograaf</t>
  </si>
  <si>
    <t>KERSTVAKANTIE</t>
  </si>
  <si>
    <t>RAPPORT GESPREKKEN</t>
  </si>
  <si>
    <t>KROKUSVAKANTIE</t>
  </si>
  <si>
    <t>MR-vergadering 4</t>
  </si>
  <si>
    <t>GOEDE VRIJDAG</t>
  </si>
  <si>
    <t>KONINGSSPELEN</t>
  </si>
  <si>
    <t>MEIVAKANTIE</t>
  </si>
  <si>
    <t>MR-vergadering 5</t>
  </si>
  <si>
    <t>HEMELVAART</t>
  </si>
  <si>
    <t>DAG NA HEMELVAART</t>
  </si>
  <si>
    <t>vaderdag</t>
  </si>
  <si>
    <t>RAPPORT 2</t>
  </si>
  <si>
    <t>RAPPORT GESPREKKEN + voorlopig advies    groep 7</t>
  </si>
  <si>
    <t>RAPPORT GESPREKKEN  + voorlopig advies groep 7</t>
  </si>
  <si>
    <t xml:space="preserve"> VAKANTIE</t>
  </si>
  <si>
    <t xml:space="preserve">Notities: </t>
  </si>
  <si>
    <t xml:space="preserve">  VAKANTIE</t>
  </si>
  <si>
    <t>eerste schooldag: 20 augustus 2023</t>
  </si>
  <si>
    <t xml:space="preserve"> KERSTVAKANTIE</t>
  </si>
  <si>
    <r>
      <t xml:space="preserve">         </t>
    </r>
    <r>
      <rPr>
        <b/>
        <sz val="10"/>
        <color rgb="FFFF6600"/>
        <rFont val="Arial"/>
        <family val="2"/>
        <scheme val="major"/>
      </rPr>
      <t xml:space="preserve">    </t>
    </r>
  </si>
  <si>
    <t xml:space="preserve">     VAKANTIE</t>
  </si>
  <si>
    <t xml:space="preserve"> </t>
  </si>
  <si>
    <t>1E PINKSTERDAG</t>
  </si>
  <si>
    <t xml:space="preserve">2E PINKSTERDAG </t>
  </si>
  <si>
    <r>
      <t xml:space="preserve"> </t>
    </r>
    <r>
      <rPr>
        <b/>
        <sz val="10"/>
        <color rgb="FF339933"/>
        <rFont val="Arial"/>
        <family val="2"/>
        <scheme val="major"/>
      </rPr>
      <t>KROKUSVAKANTIE</t>
    </r>
  </si>
  <si>
    <t>WEER NAAR SCHOOL</t>
  </si>
  <si>
    <t>KAMP GROEP 8</t>
  </si>
  <si>
    <t>ADIT Zonnebloemen</t>
  </si>
  <si>
    <t>schoolverlaters  gesprekken Zonnebloemen</t>
  </si>
  <si>
    <t>schoolverlaters  gesprekken        Tulpen</t>
  </si>
  <si>
    <r>
      <rPr>
        <b/>
        <sz val="10"/>
        <color rgb="FF0000FF"/>
        <rFont val="Arial"/>
        <family val="2"/>
        <scheme val="major"/>
      </rPr>
      <t>RAPPORT GESPREKKEN</t>
    </r>
    <r>
      <rPr>
        <b/>
        <sz val="10"/>
        <color rgb="FF33CCCC"/>
        <rFont val="Arial"/>
        <family val="2"/>
        <scheme val="major"/>
      </rPr>
      <t xml:space="preserve">   </t>
    </r>
  </si>
  <si>
    <t xml:space="preserve">Informatie-avond voor ouders van Viooltjes en Anjers </t>
  </si>
  <si>
    <t xml:space="preserve">              </t>
  </si>
  <si>
    <t>Afscheid groep 8</t>
  </si>
  <si>
    <t xml:space="preserve">VAKANTIE  </t>
  </si>
  <si>
    <t>tussen 23 augustus en 09 september wordt u uitgenodigd voor een kennismakingsgesprek</t>
  </si>
  <si>
    <t xml:space="preserve"> HERFSTVAKANTIE</t>
  </si>
  <si>
    <t xml:space="preserve">   KERST VAKANTIE</t>
  </si>
  <si>
    <t xml:space="preserve"> WEER NAAR SCHOOL</t>
  </si>
  <si>
    <t xml:space="preserve">    CITO week           16 tm 20 jan.</t>
  </si>
  <si>
    <r>
      <t xml:space="preserve">  </t>
    </r>
    <r>
      <rPr>
        <b/>
        <sz val="10"/>
        <color rgb="FF339933"/>
        <rFont val="Arial"/>
        <family val="2"/>
        <scheme val="major"/>
      </rPr>
      <t>PAASZATERDAG</t>
    </r>
  </si>
  <si>
    <r>
      <t xml:space="preserve">  </t>
    </r>
    <r>
      <rPr>
        <b/>
        <sz val="10"/>
        <color rgb="FF339933"/>
        <rFont val="Arial"/>
        <family val="2"/>
        <scheme val="major"/>
      </rPr>
      <t>1E PAASDAG</t>
    </r>
  </si>
  <si>
    <r>
      <t xml:space="preserve">  </t>
    </r>
    <r>
      <rPr>
        <b/>
        <sz val="10"/>
        <color rgb="FF339933"/>
        <rFont val="Arial"/>
        <family val="2"/>
        <scheme val="major"/>
      </rPr>
      <t xml:space="preserve">2E PAASDAG </t>
    </r>
    <r>
      <rPr>
        <b/>
        <sz val="8"/>
        <color rgb="FFFF0066"/>
        <rFont val="Arial"/>
        <family val="2"/>
        <scheme val="major"/>
      </rPr>
      <t xml:space="preserve">       </t>
    </r>
  </si>
  <si>
    <t xml:space="preserve"> MR-vergadering 6</t>
  </si>
  <si>
    <r>
      <t xml:space="preserve"> </t>
    </r>
    <r>
      <rPr>
        <b/>
        <sz val="16"/>
        <color rgb="FF0000FF"/>
        <rFont val="Arial"/>
        <family val="2"/>
        <scheme val="major"/>
      </rPr>
      <t xml:space="preserve"> jaarkalender 2022-2023 voor ouders/verzorgers</t>
    </r>
  </si>
  <si>
    <r>
      <rPr>
        <b/>
        <sz val="10"/>
        <color rgb="FF0000FF"/>
        <rFont val="Arial"/>
        <family val="2"/>
        <scheme val="major"/>
      </rPr>
      <t xml:space="preserve">MR-vergadering 1  </t>
    </r>
    <r>
      <rPr>
        <b/>
        <sz val="11"/>
        <color rgb="FF0000FF"/>
        <rFont val="Arial"/>
        <family val="2"/>
        <scheme val="major"/>
      </rPr>
      <t xml:space="preserve">                               </t>
    </r>
  </si>
  <si>
    <r>
      <rPr>
        <b/>
        <sz val="8"/>
        <color rgb="FF0000FF"/>
        <rFont val="Arial"/>
        <family val="2"/>
        <scheme val="major"/>
      </rPr>
      <t>dag van de leraar</t>
    </r>
    <r>
      <rPr>
        <b/>
        <sz val="10"/>
        <color rgb="FF0000FF"/>
        <rFont val="Arial"/>
        <family val="2"/>
        <scheme val="major"/>
      </rPr>
      <t xml:space="preserve">        </t>
    </r>
    <r>
      <rPr>
        <b/>
        <sz val="9"/>
        <color rgb="FF0000FF"/>
        <rFont val="Arial"/>
        <family val="2"/>
        <scheme val="major"/>
      </rPr>
      <t xml:space="preserve"> </t>
    </r>
    <r>
      <rPr>
        <b/>
        <sz val="10"/>
        <color rgb="FF0000FF"/>
        <rFont val="Arial"/>
        <family val="2"/>
        <scheme val="major"/>
      </rPr>
      <t xml:space="preserve">         start kinderboeken- week  </t>
    </r>
  </si>
  <si>
    <t xml:space="preserve">  ADIT Tulpen</t>
  </si>
  <si>
    <r>
      <t xml:space="preserve"> </t>
    </r>
    <r>
      <rPr>
        <b/>
        <sz val="12"/>
        <color rgb="FF0000FF"/>
        <rFont val="Arial"/>
        <family val="2"/>
        <scheme val="major"/>
      </rPr>
      <t xml:space="preserve">WEER NAAR SCHOOL </t>
    </r>
    <r>
      <rPr>
        <b/>
        <sz val="10"/>
        <color rgb="FF0000FF"/>
        <rFont val="Arial"/>
        <family val="2"/>
        <scheme val="major"/>
      </rPr>
      <t xml:space="preserve">    </t>
    </r>
  </si>
  <si>
    <r>
      <t xml:space="preserve"> </t>
    </r>
    <r>
      <rPr>
        <b/>
        <sz val="10"/>
        <color rgb="FF0000FF"/>
        <rFont val="Arial"/>
        <family val="2"/>
        <scheme val="major"/>
      </rPr>
      <t>MR-vergadering 2</t>
    </r>
  </si>
  <si>
    <t xml:space="preserve">  voortgangsgesprekken leerkracht-ouders          21 tm 25 nov. </t>
  </si>
  <si>
    <t xml:space="preserve">voortgangsgesprekken leerkracht-ouders          14 tm 18 nov. </t>
  </si>
  <si>
    <r>
      <t xml:space="preserve">Sinterklaas       </t>
    </r>
    <r>
      <rPr>
        <b/>
        <sz val="10"/>
        <color rgb="FF0000FF"/>
        <rFont val="Arial"/>
        <family val="2"/>
        <scheme val="major"/>
      </rPr>
      <t>Sint vieren             12.30 uur kinderen vrij</t>
    </r>
  </si>
  <si>
    <r>
      <rPr>
        <b/>
        <sz val="6"/>
        <color rgb="FF0000FF"/>
        <rFont val="Arial"/>
        <family val="2"/>
        <scheme val="major"/>
      </rPr>
      <t xml:space="preserve">definitieve adviezen groep 8 mee </t>
    </r>
    <r>
      <rPr>
        <b/>
        <sz val="8"/>
        <color rgb="FF0000FF"/>
        <rFont val="Arial"/>
        <family val="2"/>
        <scheme val="major"/>
      </rPr>
      <t xml:space="preserve"> </t>
    </r>
    <r>
      <rPr>
        <b/>
        <sz val="9"/>
        <color rgb="FF0000FF"/>
        <rFont val="Arial"/>
        <family val="2"/>
        <scheme val="major"/>
      </rPr>
      <t xml:space="preserve">                           12.30 uur kinderen vrij                        17.30-18.30 kerstdiner</t>
    </r>
  </si>
  <si>
    <r>
      <rPr>
        <b/>
        <sz val="9"/>
        <color rgb="FF0000FF"/>
        <rFont val="Arial"/>
        <family val="2"/>
        <scheme val="major"/>
      </rPr>
      <t xml:space="preserve"> </t>
    </r>
    <r>
      <rPr>
        <b/>
        <sz val="8"/>
        <color rgb="FF0000FF"/>
        <rFont val="Arial"/>
        <family val="2"/>
        <scheme val="major"/>
      </rPr>
      <t xml:space="preserve"> </t>
    </r>
    <r>
      <rPr>
        <b/>
        <sz val="10"/>
        <color rgb="FF0000FF"/>
        <rFont val="Arial"/>
        <family val="2"/>
        <scheme val="major"/>
      </rPr>
      <t>MR-vergadering 3</t>
    </r>
  </si>
  <si>
    <t xml:space="preserve">   CITO week           23 tm 27 jan.</t>
  </si>
  <si>
    <t>carnaval vieren   12.30 uur kinderen vrij</t>
  </si>
  <si>
    <r>
      <t xml:space="preserve">KAMP GROEP 8                          </t>
    </r>
    <r>
      <rPr>
        <b/>
        <sz val="18"/>
        <color rgb="FF0000FF"/>
        <rFont val="Arial"/>
        <family val="2"/>
        <scheme val="major"/>
      </rPr>
      <t xml:space="preserve"> FUNDAY </t>
    </r>
    <r>
      <rPr>
        <b/>
        <sz val="10"/>
        <color rgb="FF0000FF"/>
        <rFont val="Arial"/>
        <family val="2"/>
        <scheme val="major"/>
      </rPr>
      <t xml:space="preserve">                </t>
    </r>
  </si>
  <si>
    <r>
      <rPr>
        <b/>
        <sz val="10"/>
        <color rgb="FF0000FF"/>
        <rFont val="Arial"/>
        <family val="2"/>
        <scheme val="major"/>
      </rPr>
      <t xml:space="preserve">KAMP GROEP 8 </t>
    </r>
    <r>
      <rPr>
        <sz val="10"/>
        <color rgb="FF0000FF"/>
        <rFont val="Arial"/>
        <family val="2"/>
        <scheme val="major"/>
      </rPr>
      <t xml:space="preserve">         </t>
    </r>
  </si>
  <si>
    <t xml:space="preserve">  moederdag</t>
  </si>
  <si>
    <t xml:space="preserve">citoweek                30 mei t/m 2 juni </t>
  </si>
  <si>
    <t>informatieavond voor de ouders van groep 7: de weg naar het V.O.</t>
  </si>
  <si>
    <t>creaochtend kerststukjes maken + kijk halfuurtje         12.00 - 12.30 uur</t>
  </si>
  <si>
    <t>kijk halfuurtje         12.00 - 12.30 uur</t>
  </si>
  <si>
    <t>kijk halfuurtje         12.00 - 12.30 uur RAPPORT GESPREKKEN</t>
  </si>
  <si>
    <t>kijk halfuurtje                     12.00 - 12.30 uur               RAPPORT GESPREKKEN  + voorlopig advies groep 7</t>
  </si>
  <si>
    <r>
      <t xml:space="preserve"> </t>
    </r>
    <r>
      <rPr>
        <b/>
        <sz val="12"/>
        <color rgb="FF0000FF"/>
        <rFont val="Arial"/>
        <family val="2"/>
        <scheme val="major"/>
      </rPr>
      <t>CITO week                   05 tm 09 juni</t>
    </r>
  </si>
  <si>
    <t>RAPPORT 1</t>
  </si>
  <si>
    <r>
      <rPr>
        <b/>
        <sz val="9"/>
        <color rgb="FF0000FF"/>
        <rFont val="Arial"/>
        <family val="2"/>
        <scheme val="major"/>
      </rPr>
      <t xml:space="preserve"> </t>
    </r>
    <r>
      <rPr>
        <b/>
        <sz val="10"/>
        <color rgb="FF0000FF"/>
        <rFont val="Arial"/>
        <family val="2"/>
        <scheme val="major"/>
      </rPr>
      <t xml:space="preserve">                             </t>
    </r>
  </si>
  <si>
    <r>
      <t xml:space="preserve">  LESVRIJ         </t>
    </r>
    <r>
      <rPr>
        <b/>
        <sz val="10"/>
        <color rgb="FF0000FF"/>
        <rFont val="Arial"/>
        <family val="2"/>
        <scheme val="major"/>
      </rPr>
      <t xml:space="preserve">de kinderen hebben vrij  </t>
    </r>
    <r>
      <rPr>
        <b/>
        <sz val="14"/>
        <color rgb="FF0000FF"/>
        <rFont val="Arial"/>
        <family val="2"/>
        <scheme val="major"/>
      </rPr>
      <t xml:space="preserve">        </t>
    </r>
  </si>
  <si>
    <t>CALAMITEITENDAG, de kinderen hebben vrij</t>
  </si>
  <si>
    <r>
      <t xml:space="preserve">LESVRIJ,          </t>
    </r>
    <r>
      <rPr>
        <b/>
        <sz val="10"/>
        <color rgb="FF0000FF"/>
        <rFont val="Arial"/>
        <family val="2"/>
        <scheme val="major"/>
      </rPr>
      <t>de kinderen hebben vrij</t>
    </r>
  </si>
  <si>
    <t>STUDIEDAG TEAM,   de kinderen hebben vrij</t>
  </si>
  <si>
    <t>STUDIE TWEEDAAGSE TEAM, de kinderen hebben vrij</t>
  </si>
  <si>
    <t>LESVRIJ,            de kinderen hebben vrij</t>
  </si>
  <si>
    <t xml:space="preserve">Pasen vieren         12.30 uur kinderen vrij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</si>
</sst>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83" x14ac:knownFonts="1">
    <font>
      <sz val="11"/>
      <name val="Trebuchet MS"/>
      <family val="2"/>
      <scheme val="minor"/>
    </font>
    <font>
      <sz val="11"/>
      <color theme="1"/>
      <name val="Trebuchet MS"/>
      <family val="2"/>
      <scheme val="minor"/>
    </font>
    <font>
      <sz val="8"/>
      <name val="Arial"/>
      <family val="2"/>
    </font>
    <font>
      <sz val="10"/>
      <name val="Century Gothic"/>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0"/>
      <name val="Trebuchet MS"/>
      <family val="2"/>
      <scheme val="minor"/>
    </font>
    <font>
      <sz val="10"/>
      <color theme="1"/>
      <name val="Trebuchet MS"/>
      <family val="2"/>
      <scheme val="minor"/>
    </font>
    <font>
      <sz val="10"/>
      <color theme="1"/>
      <name val="Arial"/>
      <family val="2"/>
      <scheme val="major"/>
    </font>
    <font>
      <b/>
      <sz val="10"/>
      <color rgb="FF00B050"/>
      <name val="Arial"/>
      <family val="2"/>
      <scheme val="major"/>
    </font>
    <font>
      <b/>
      <sz val="12"/>
      <color rgb="FF00B050"/>
      <name val="Arial"/>
      <family val="2"/>
      <scheme val="major"/>
    </font>
    <font>
      <b/>
      <sz val="10"/>
      <color theme="1"/>
      <name val="Arial"/>
      <family val="2"/>
      <scheme val="major"/>
    </font>
    <font>
      <b/>
      <sz val="11"/>
      <color theme="1"/>
      <name val="Arial"/>
      <family val="2"/>
      <scheme val="major"/>
    </font>
    <font>
      <b/>
      <sz val="12"/>
      <color theme="1"/>
      <name val="Arial"/>
      <family val="2"/>
      <scheme val="major"/>
    </font>
    <font>
      <b/>
      <sz val="12"/>
      <color rgb="FFFF00FF"/>
      <name val="Arial"/>
      <family val="2"/>
      <scheme val="major"/>
    </font>
    <font>
      <sz val="10"/>
      <color rgb="FF0066FF"/>
      <name val="Arial"/>
      <family val="2"/>
      <scheme val="major"/>
    </font>
    <font>
      <b/>
      <sz val="14"/>
      <name val="Calibri"/>
      <family val="2"/>
    </font>
    <font>
      <b/>
      <sz val="10"/>
      <color rgb="FFFF0000"/>
      <name val="Arial"/>
      <family val="2"/>
      <scheme val="major"/>
    </font>
    <font>
      <b/>
      <i/>
      <sz val="16"/>
      <color rgb="FF00FF00"/>
      <name val="Arial"/>
      <family val="2"/>
      <scheme val="major"/>
    </font>
    <font>
      <b/>
      <sz val="12"/>
      <color rgb="FFFF0000"/>
      <name val="Arial"/>
      <family val="2"/>
      <scheme val="major"/>
    </font>
    <font>
      <b/>
      <sz val="14"/>
      <color rgb="FF0000FF"/>
      <name val="Arial"/>
      <family val="2"/>
      <scheme val="major"/>
    </font>
    <font>
      <b/>
      <sz val="16"/>
      <color rgb="FFFF0000"/>
      <name val="Arial"/>
      <family val="2"/>
      <scheme val="major"/>
    </font>
    <font>
      <b/>
      <sz val="10"/>
      <color rgb="FFFF6600"/>
      <name val="Arial"/>
      <family val="2"/>
      <scheme val="major"/>
    </font>
    <font>
      <b/>
      <sz val="10"/>
      <color rgb="FFCCCC00"/>
      <name val="Arial"/>
      <family val="2"/>
      <scheme val="major"/>
    </font>
    <font>
      <b/>
      <sz val="14"/>
      <color rgb="FF990099"/>
      <name val="Arial"/>
      <family val="2"/>
      <scheme val="major"/>
    </font>
    <font>
      <b/>
      <sz val="10"/>
      <color rgb="FF990099"/>
      <name val="Arial"/>
      <family val="2"/>
      <scheme val="major"/>
    </font>
    <font>
      <b/>
      <sz val="10"/>
      <color rgb="FF00BCB8"/>
      <name val="Arial"/>
      <family val="2"/>
      <scheme val="major"/>
    </font>
    <font>
      <sz val="12"/>
      <name val="Trebuchet MS"/>
      <family val="2"/>
      <scheme val="minor"/>
    </font>
    <font>
      <b/>
      <sz val="10"/>
      <color rgb="FFFF0066"/>
      <name val="Arial"/>
      <family val="2"/>
      <scheme val="major"/>
    </font>
    <font>
      <b/>
      <sz val="8"/>
      <color rgb="FFFF0000"/>
      <name val="Arial"/>
      <family val="2"/>
      <scheme val="major"/>
    </font>
    <font>
      <b/>
      <sz val="6"/>
      <color theme="1"/>
      <name val="Arial"/>
      <family val="2"/>
      <scheme val="major"/>
    </font>
    <font>
      <b/>
      <sz val="10"/>
      <color rgb="FF6600CC"/>
      <name val="Arial"/>
      <family val="2"/>
      <scheme val="major"/>
    </font>
    <font>
      <b/>
      <sz val="10"/>
      <color rgb="FF990000"/>
      <name val="Arial"/>
      <family val="2"/>
      <scheme val="major"/>
    </font>
    <font>
      <b/>
      <sz val="10"/>
      <color rgb="FF336600"/>
      <name val="Arial"/>
      <family val="2"/>
    </font>
    <font>
      <b/>
      <sz val="10"/>
      <color rgb="FF336600"/>
      <name val="Arial"/>
      <family val="2"/>
      <scheme val="major"/>
    </font>
    <font>
      <b/>
      <sz val="9"/>
      <color rgb="FF336600"/>
      <name val="Arial"/>
      <family val="2"/>
      <scheme val="major"/>
    </font>
    <font>
      <b/>
      <sz val="10"/>
      <color rgb="FF336600"/>
      <name val="Calibri"/>
      <family val="2"/>
    </font>
    <font>
      <b/>
      <sz val="12"/>
      <color rgb="FF336600"/>
      <name val="Arial"/>
      <family val="2"/>
      <scheme val="major"/>
    </font>
    <font>
      <b/>
      <sz val="14"/>
      <color rgb="FF993366"/>
      <name val="Arial"/>
      <family val="2"/>
      <scheme val="major"/>
    </font>
    <font>
      <b/>
      <sz val="9"/>
      <color rgb="FF990000"/>
      <name val="Arial"/>
      <family val="2"/>
    </font>
    <font>
      <b/>
      <sz val="9"/>
      <color rgb="FF990000"/>
      <name val="Arial"/>
      <family val="2"/>
      <scheme val="major"/>
    </font>
    <font>
      <b/>
      <sz val="12"/>
      <color rgb="FF0099FF"/>
      <name val="Arial"/>
      <family val="2"/>
      <scheme val="major"/>
    </font>
    <font>
      <b/>
      <sz val="9"/>
      <color rgb="FF6600CC"/>
      <name val="Arial"/>
      <family val="2"/>
      <scheme val="major"/>
    </font>
    <font>
      <b/>
      <sz val="8"/>
      <color rgb="FFFF0066"/>
      <name val="Arial"/>
      <family val="2"/>
      <scheme val="major"/>
    </font>
    <font>
      <sz val="10"/>
      <color theme="0" tint="-4.9989318521683403E-2"/>
      <name val="Arial"/>
      <family val="2"/>
      <scheme val="major"/>
    </font>
    <font>
      <b/>
      <sz val="7"/>
      <color rgb="FFFF0066"/>
      <name val="Arial"/>
      <family val="2"/>
      <scheme val="major"/>
    </font>
    <font>
      <b/>
      <sz val="9"/>
      <color rgb="FFFF0066"/>
      <name val="Arial"/>
      <family val="2"/>
      <scheme val="major"/>
    </font>
    <font>
      <b/>
      <sz val="12"/>
      <color rgb="FF669900"/>
      <name val="Arial"/>
      <family val="2"/>
      <scheme val="major"/>
    </font>
    <font>
      <b/>
      <sz val="14"/>
      <color rgb="FFFF0066"/>
      <name val="Arial"/>
      <family val="2"/>
      <scheme val="major"/>
    </font>
    <font>
      <b/>
      <sz val="10"/>
      <color rgb="FF33CC33"/>
      <name val="Arial"/>
      <family val="2"/>
      <scheme val="major"/>
    </font>
    <font>
      <b/>
      <sz val="10"/>
      <color rgb="FF339933"/>
      <name val="Arial"/>
      <family val="2"/>
      <scheme val="major"/>
    </font>
    <font>
      <b/>
      <sz val="10"/>
      <color rgb="FF993300"/>
      <name val="Arial"/>
      <family val="2"/>
      <scheme val="major"/>
    </font>
    <font>
      <b/>
      <sz val="11"/>
      <color rgb="FFFF0000"/>
      <name val="Trebuchet MS"/>
      <family val="2"/>
      <scheme val="minor"/>
    </font>
    <font>
      <sz val="14"/>
      <color rgb="FF0000FF"/>
      <name val="Arial"/>
      <family val="2"/>
      <scheme val="major"/>
    </font>
    <font>
      <b/>
      <sz val="12"/>
      <color rgb="FF0066FF"/>
      <name val="Calibri"/>
      <family val="2"/>
    </font>
    <font>
      <b/>
      <sz val="10"/>
      <color rgb="FFFF9933"/>
      <name val="Arial"/>
      <family val="2"/>
      <scheme val="major"/>
    </font>
    <font>
      <b/>
      <sz val="10"/>
      <color rgb="FF33CCCC"/>
      <name val="Arial"/>
      <family val="2"/>
      <scheme val="major"/>
    </font>
    <font>
      <b/>
      <sz val="10"/>
      <color theme="1"/>
      <name val="Trebuchet MS"/>
      <family val="2"/>
      <scheme val="minor"/>
    </font>
    <font>
      <b/>
      <sz val="10"/>
      <color rgb="FFC00000"/>
      <name val="Arial"/>
      <family val="2"/>
      <scheme val="major"/>
    </font>
    <font>
      <b/>
      <sz val="10"/>
      <color rgb="FFFFC000"/>
      <name val="Arial"/>
      <family val="2"/>
      <scheme val="major"/>
    </font>
    <font>
      <b/>
      <sz val="14"/>
      <color rgb="FF339933"/>
      <name val="Arial"/>
      <family val="2"/>
      <scheme val="major"/>
    </font>
    <font>
      <b/>
      <sz val="9"/>
      <color theme="4" tint="0.39997558519241921"/>
      <name val="Arial"/>
      <family val="2"/>
      <scheme val="major"/>
    </font>
    <font>
      <b/>
      <sz val="10"/>
      <color rgb="FF0000FF"/>
      <name val="Arial"/>
      <family val="2"/>
      <scheme val="major"/>
    </font>
    <font>
      <b/>
      <sz val="10"/>
      <color rgb="FFFF00FF"/>
      <name val="Arial"/>
      <family val="2"/>
      <scheme val="major"/>
    </font>
    <font>
      <b/>
      <sz val="8"/>
      <color rgb="FF0000FF"/>
      <name val="Arial"/>
      <family val="2"/>
      <scheme val="major"/>
    </font>
    <font>
      <sz val="10"/>
      <color rgb="FF0000FF"/>
      <name val="Trebuchet MS"/>
      <family val="2"/>
      <scheme val="minor"/>
    </font>
    <font>
      <b/>
      <sz val="12"/>
      <color rgb="FF0000FF"/>
      <name val="Calibri"/>
      <family val="2"/>
    </font>
    <font>
      <b/>
      <sz val="16"/>
      <color rgb="FF0000FF"/>
      <name val="Arial"/>
      <family val="2"/>
      <scheme val="major"/>
    </font>
    <font>
      <b/>
      <sz val="12"/>
      <color rgb="FF0000FF"/>
      <name val="Arial"/>
      <family val="2"/>
      <scheme val="major"/>
    </font>
    <font>
      <b/>
      <sz val="11"/>
      <color rgb="FF0000FF"/>
      <name val="Arial"/>
      <family val="2"/>
      <scheme val="major"/>
    </font>
    <font>
      <b/>
      <sz val="9"/>
      <color rgb="FF0000FF"/>
      <name val="Arial"/>
      <family val="2"/>
      <scheme val="major"/>
    </font>
    <font>
      <sz val="10"/>
      <color rgb="FF0000FF"/>
      <name val="Arial"/>
      <family val="2"/>
      <scheme val="major"/>
    </font>
    <font>
      <b/>
      <sz val="6"/>
      <color rgb="FF0000FF"/>
      <name val="Arial"/>
      <family val="2"/>
      <scheme val="major"/>
    </font>
    <font>
      <b/>
      <sz val="18"/>
      <color rgb="FF0000FF"/>
      <name val="Arial"/>
      <family val="2"/>
      <scheme val="major"/>
    </font>
    <font>
      <b/>
      <sz val="8"/>
      <color rgb="FF00BCB8"/>
      <name val="Arial"/>
      <family val="2"/>
      <scheme val="major"/>
    </font>
  </fonts>
  <fills count="15">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FF"/>
        <bgColor indexed="64"/>
      </patternFill>
    </fill>
    <fill>
      <patternFill patternType="solid">
        <fgColor rgb="FFFFCCFF"/>
        <bgColor indexed="64"/>
      </patternFill>
    </fill>
  </fills>
  <borders count="13">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right style="thin">
        <color theme="0" tint="-0.14993743705557422"/>
      </right>
      <top/>
      <bottom/>
      <diagonal/>
    </border>
    <border>
      <left style="thin">
        <color indexed="64"/>
      </left>
      <right style="thin">
        <color indexed="64"/>
      </right>
      <top style="thin">
        <color indexed="64"/>
      </top>
      <bottom style="thin">
        <color indexed="64"/>
      </bottom>
      <diagonal/>
    </border>
    <border>
      <left style="thin">
        <color theme="0" tint="-0.14996795556505021"/>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s>
  <cellStyleXfs count="13">
    <xf numFmtId="0" fontId="0" fillId="0" borderId="0" applyFill="0" applyBorder="0" applyProtection="0"/>
    <xf numFmtId="0" fontId="13" fillId="3" borderId="0" applyNumberFormat="0" applyBorder="0" applyAlignment="0" applyProtection="0"/>
    <xf numFmtId="0" fontId="7" fillId="0" borderId="0" applyNumberFormat="0" applyFill="0" applyProtection="0">
      <alignment horizontal="left" indent="3"/>
    </xf>
    <xf numFmtId="0" fontId="4" fillId="4" borderId="1" applyNumberFormat="0" applyAlignment="0" applyProtection="0"/>
    <xf numFmtId="0" fontId="5" fillId="5" borderId="2" applyNumberFormat="0" applyProtection="0">
      <alignment vertical="center"/>
    </xf>
    <xf numFmtId="164" fontId="9" fillId="0" borderId="7" applyFill="0" applyProtection="0">
      <alignment horizontal="left" vertical="center" wrapText="1" indent="1"/>
    </xf>
    <xf numFmtId="164" fontId="12" fillId="0" borderId="5" applyFill="0" applyProtection="0">
      <alignment horizontal="left" vertical="top" wrapText="1" indent="1"/>
    </xf>
    <xf numFmtId="164" fontId="1" fillId="0" borderId="0" applyNumberFormat="0" applyFill="0" applyProtection="0">
      <alignment horizontal="left" vertical="top" wrapText="1" indent="1"/>
    </xf>
    <xf numFmtId="164" fontId="11" fillId="0" borderId="6" applyNumberFormat="0" applyFill="0" applyProtection="0">
      <alignment horizontal="left" vertical="center" wrapText="1" indent="1"/>
    </xf>
    <xf numFmtId="0" fontId="6" fillId="6" borderId="0" applyNumberFormat="0" applyBorder="0" applyProtection="0">
      <alignment horizontal="center"/>
    </xf>
    <xf numFmtId="0" fontId="10" fillId="7" borderId="3" applyNumberFormat="0" applyProtection="0">
      <alignment horizontal="left" vertical="center" indent="1"/>
    </xf>
    <xf numFmtId="0" fontId="10" fillId="6" borderId="3" applyNumberFormat="0" applyProtection="0">
      <alignment horizontal="left" indent="1"/>
    </xf>
    <xf numFmtId="0" fontId="8" fillId="0" borderId="0" applyNumberFormat="0" applyFill="0" applyBorder="0" applyAlignment="0" applyProtection="0"/>
  </cellStyleXfs>
  <cellXfs count="157">
    <xf numFmtId="0" fontId="0" fillId="0" borderId="0" xfId="0"/>
    <xf numFmtId="0" fontId="0" fillId="2" borderId="0" xfId="0" applyFill="1"/>
    <xf numFmtId="0" fontId="3" fillId="0" borderId="0" xfId="0" applyFont="1"/>
    <xf numFmtId="0" fontId="12" fillId="0" borderId="5" xfId="6" applyNumberFormat="1" applyFill="1">
      <alignment horizontal="left" vertical="top" wrapText="1" indent="1"/>
    </xf>
    <xf numFmtId="0" fontId="14" fillId="0" borderId="0" xfId="0" applyFont="1"/>
    <xf numFmtId="0" fontId="16" fillId="0" borderId="5" xfId="6" applyNumberFormat="1" applyFont="1" applyFill="1">
      <alignment horizontal="left" vertical="top" wrapText="1" indent="1"/>
    </xf>
    <xf numFmtId="164" fontId="15" fillId="0" borderId="8" xfId="5" applyFont="1" applyFill="1" applyBorder="1">
      <alignment horizontal="left" vertical="center" wrapText="1" indent="1"/>
    </xf>
    <xf numFmtId="164" fontId="15" fillId="8" borderId="9" xfId="5" applyFont="1" applyFill="1" applyBorder="1">
      <alignment horizontal="left" vertical="center" wrapText="1" indent="1"/>
    </xf>
    <xf numFmtId="0" fontId="6" fillId="6" borderId="9" xfId="9" applyBorder="1">
      <alignment horizontal="center"/>
    </xf>
    <xf numFmtId="0" fontId="7" fillId="0" borderId="9" xfId="2" applyBorder="1">
      <alignment horizontal="left" indent="3"/>
    </xf>
    <xf numFmtId="0" fontId="0" fillId="2" borderId="9" xfId="0" applyFill="1" applyBorder="1"/>
    <xf numFmtId="0" fontId="10" fillId="7" borderId="9" xfId="10" applyBorder="1">
      <alignment horizontal="left" vertical="center" indent="1"/>
    </xf>
    <xf numFmtId="0" fontId="10" fillId="6" borderId="9" xfId="11" applyBorder="1" applyAlignment="1">
      <alignment horizontal="left" vertical="center" indent="1"/>
    </xf>
    <xf numFmtId="164" fontId="15" fillId="0" borderId="9" xfId="5" applyFont="1" applyFill="1" applyBorder="1">
      <alignment horizontal="left" vertical="center" wrapText="1" indent="1"/>
    </xf>
    <xf numFmtId="0" fontId="16" fillId="0" borderId="9" xfId="6" applyNumberFormat="1" applyFont="1" applyFill="1" applyBorder="1">
      <alignment horizontal="left" vertical="top" wrapText="1" indent="1"/>
    </xf>
    <xf numFmtId="0" fontId="22" fillId="0" borderId="9" xfId="6" applyNumberFormat="1" applyFont="1" applyFill="1" applyBorder="1">
      <alignment horizontal="left" vertical="top" wrapText="1" indent="1"/>
    </xf>
    <xf numFmtId="0" fontId="19" fillId="0" borderId="9" xfId="6" applyNumberFormat="1" applyFont="1" applyFill="1" applyBorder="1" applyAlignment="1">
      <alignment horizontal="left" vertical="center" wrapText="1" indent="1"/>
    </xf>
    <xf numFmtId="0" fontId="26" fillId="0" borderId="9" xfId="6" applyNumberFormat="1" applyFont="1" applyFill="1" applyBorder="1">
      <alignment horizontal="left" vertical="top" wrapText="1" indent="1"/>
    </xf>
    <xf numFmtId="164" fontId="15" fillId="9" borderId="9" xfId="5" applyFont="1" applyFill="1" applyBorder="1">
      <alignment horizontal="left" vertical="center" wrapText="1" indent="1"/>
    </xf>
    <xf numFmtId="0" fontId="16" fillId="9" borderId="9" xfId="6" applyNumberFormat="1" applyFont="1" applyFill="1" applyBorder="1">
      <alignment horizontal="left" vertical="top" wrapText="1" indent="1"/>
    </xf>
    <xf numFmtId="0" fontId="17" fillId="9" borderId="9" xfId="6" applyNumberFormat="1" applyFont="1" applyFill="1" applyBorder="1">
      <alignment horizontal="left" vertical="top" wrapText="1" indent="1"/>
    </xf>
    <xf numFmtId="0" fontId="22" fillId="9" borderId="9" xfId="6" applyNumberFormat="1" applyFont="1" applyFill="1" applyBorder="1">
      <alignment horizontal="left" vertical="top" wrapText="1" indent="1"/>
    </xf>
    <xf numFmtId="0" fontId="14" fillId="0" borderId="9" xfId="0" applyFont="1" applyBorder="1"/>
    <xf numFmtId="0" fontId="25" fillId="0" borderId="9" xfId="6" applyNumberFormat="1" applyFont="1" applyFill="1" applyBorder="1" applyAlignment="1">
      <alignment horizontal="center" vertical="center" wrapText="1"/>
    </xf>
    <xf numFmtId="0" fontId="16" fillId="0" borderId="9" xfId="6" applyNumberFormat="1" applyFont="1" applyFill="1" applyBorder="1" applyAlignment="1">
      <alignment horizontal="center" vertical="top" wrapText="1"/>
    </xf>
    <xf numFmtId="0" fontId="32" fillId="0" borderId="9" xfId="6" applyNumberFormat="1" applyFont="1" applyFill="1" applyBorder="1" applyAlignment="1">
      <alignment horizontal="center" vertical="center" wrapText="1"/>
    </xf>
    <xf numFmtId="0" fontId="28" fillId="0" borderId="9" xfId="6" applyNumberFormat="1" applyFont="1" applyFill="1" applyBorder="1" applyAlignment="1">
      <alignment horizontal="center" vertical="top" wrapText="1"/>
    </xf>
    <xf numFmtId="0" fontId="27" fillId="0" borderId="9" xfId="6" applyNumberFormat="1" applyFont="1" applyFill="1" applyBorder="1" applyAlignment="1">
      <alignment horizontal="center" vertical="center" wrapText="1"/>
    </xf>
    <xf numFmtId="0" fontId="16" fillId="0" borderId="9" xfId="6" applyNumberFormat="1" applyFont="1" applyFill="1" applyBorder="1" applyAlignment="1">
      <alignment horizontal="center" vertical="center" wrapText="1"/>
    </xf>
    <xf numFmtId="0" fontId="17" fillId="8" borderId="9" xfId="6" applyNumberFormat="1" applyFont="1" applyFill="1" applyBorder="1" applyAlignment="1">
      <alignment horizontal="left" vertical="center" wrapText="1" indent="1"/>
    </xf>
    <xf numFmtId="0" fontId="17" fillId="8" borderId="9" xfId="6" applyNumberFormat="1" applyFont="1" applyFill="1" applyBorder="1" applyAlignment="1">
      <alignment horizontal="center" vertical="center" wrapText="1"/>
    </xf>
    <xf numFmtId="0" fontId="0" fillId="2" borderId="9" xfId="0" applyFill="1" applyBorder="1" applyAlignment="1">
      <alignment horizontal="center" vertical="center"/>
    </xf>
    <xf numFmtId="0" fontId="29" fillId="2" borderId="9" xfId="0" applyFont="1" applyFill="1" applyBorder="1" applyAlignment="1">
      <alignment horizontal="left" vertical="center"/>
    </xf>
    <xf numFmtId="0" fontId="19" fillId="0" borderId="9" xfId="6" applyNumberFormat="1" applyFont="1" applyFill="1" applyBorder="1" applyAlignment="1">
      <alignment horizontal="center" vertical="center" wrapText="1"/>
    </xf>
    <xf numFmtId="0" fontId="34" fillId="0" borderId="9" xfId="6" applyNumberFormat="1" applyFont="1" applyFill="1" applyBorder="1" applyAlignment="1">
      <alignment horizontal="center" vertical="center" wrapText="1"/>
    </xf>
    <xf numFmtId="0" fontId="30" fillId="0" borderId="9" xfId="6" applyNumberFormat="1" applyFont="1" applyFill="1" applyBorder="1" applyAlignment="1">
      <alignment horizontal="center" vertical="center" wrapText="1"/>
    </xf>
    <xf numFmtId="0" fontId="33" fillId="0" borderId="9" xfId="6" applyNumberFormat="1" applyFont="1" applyFill="1" applyBorder="1" applyAlignment="1">
      <alignment horizontal="center" vertical="center" wrapText="1"/>
    </xf>
    <xf numFmtId="0" fontId="16" fillId="9" borderId="9" xfId="6" applyNumberFormat="1" applyFont="1" applyFill="1" applyBorder="1" applyAlignment="1">
      <alignment horizontal="center" vertical="center" wrapText="1"/>
    </xf>
    <xf numFmtId="0" fontId="36" fillId="0" borderId="9" xfId="6" applyNumberFormat="1" applyFont="1" applyFill="1" applyBorder="1" applyAlignment="1">
      <alignment horizontal="left" vertical="center" wrapText="1" indent="1"/>
    </xf>
    <xf numFmtId="0" fontId="26" fillId="0" borderId="9" xfId="6" applyNumberFormat="1" applyFont="1" applyFill="1" applyBorder="1" applyAlignment="1">
      <alignment horizontal="center" vertical="center" wrapText="1"/>
    </xf>
    <xf numFmtId="0" fontId="23" fillId="9" borderId="9" xfId="6" applyNumberFormat="1" applyFont="1" applyFill="1" applyBorder="1" applyAlignment="1">
      <alignment horizontal="center" vertical="center" wrapText="1"/>
    </xf>
    <xf numFmtId="0" fontId="37" fillId="0" borderId="9" xfId="6" applyNumberFormat="1" applyFont="1" applyFill="1" applyBorder="1" applyAlignment="1">
      <alignment horizontal="center" vertical="center" wrapText="1"/>
    </xf>
    <xf numFmtId="0" fontId="39" fillId="0" borderId="9" xfId="6" applyNumberFormat="1" applyFont="1" applyFill="1" applyBorder="1" applyAlignment="1">
      <alignment horizontal="center" vertical="center" wrapText="1"/>
    </xf>
    <xf numFmtId="0" fontId="40" fillId="0" borderId="9" xfId="6" applyNumberFormat="1" applyFont="1" applyFill="1" applyBorder="1" applyAlignment="1">
      <alignment horizontal="center" vertical="center" wrapText="1"/>
    </xf>
    <xf numFmtId="0" fontId="41" fillId="0" borderId="9" xfId="0" applyFont="1" applyBorder="1" applyAlignment="1">
      <alignment horizontal="center" vertical="center" wrapText="1"/>
    </xf>
    <xf numFmtId="0" fontId="42" fillId="0" borderId="9" xfId="6" applyNumberFormat="1" applyFont="1" applyFill="1" applyBorder="1" applyAlignment="1">
      <alignment horizontal="center" vertical="center" wrapText="1"/>
    </xf>
    <xf numFmtId="0" fontId="43" fillId="0" borderId="9" xfId="6" applyNumberFormat="1" applyFont="1" applyFill="1" applyBorder="1" applyAlignment="1">
      <alignment horizontal="center" vertical="center" wrapText="1"/>
    </xf>
    <xf numFmtId="0" fontId="44" fillId="0" borderId="9" xfId="0" applyFont="1" applyBorder="1" applyAlignment="1">
      <alignment horizontal="center" vertical="center" wrapText="1"/>
    </xf>
    <xf numFmtId="0" fontId="45" fillId="0" borderId="9" xfId="6" applyNumberFormat="1" applyFont="1" applyFill="1" applyBorder="1">
      <alignment horizontal="left" vertical="top" wrapText="1" indent="1"/>
    </xf>
    <xf numFmtId="0" fontId="48" fillId="0" borderId="9" xfId="6" applyNumberFormat="1" applyFont="1" applyFill="1" applyBorder="1" applyAlignment="1">
      <alignment horizontal="center" vertical="center" wrapText="1"/>
    </xf>
    <xf numFmtId="0" fontId="47" fillId="0" borderId="9" xfId="0" applyFont="1" applyBorder="1" applyAlignment="1">
      <alignment horizontal="center" vertical="center" wrapText="1"/>
    </xf>
    <xf numFmtId="0" fontId="49" fillId="0" borderId="9" xfId="6" applyNumberFormat="1" applyFont="1" applyFill="1" applyBorder="1" applyAlignment="1">
      <alignment horizontal="center" vertical="center" wrapText="1"/>
    </xf>
    <xf numFmtId="0" fontId="28" fillId="0" borderId="9" xfId="6" applyNumberFormat="1" applyFont="1" applyFill="1" applyBorder="1" applyAlignment="1">
      <alignment horizontal="center" vertical="center" wrapText="1"/>
    </xf>
    <xf numFmtId="0" fontId="45" fillId="0" borderId="9" xfId="6" applyNumberFormat="1" applyFont="1" applyFill="1" applyBorder="1" applyAlignment="1">
      <alignment horizontal="center" vertical="center" wrapText="1"/>
    </xf>
    <xf numFmtId="0" fontId="53" fillId="0" borderId="9" xfId="6" applyNumberFormat="1" applyFont="1" applyFill="1" applyBorder="1" applyAlignment="1">
      <alignment horizontal="center" vertical="center" wrapText="1"/>
    </xf>
    <xf numFmtId="0" fontId="51" fillId="0" borderId="9" xfId="6" applyNumberFormat="1" applyFont="1" applyFill="1" applyBorder="1" applyAlignment="1">
      <alignment horizontal="center" vertical="center" wrapText="1"/>
    </xf>
    <xf numFmtId="0" fontId="25" fillId="0" borderId="9" xfId="6" applyNumberFormat="1" applyFont="1" applyFill="1" applyBorder="1" applyAlignment="1">
      <alignment horizontal="center" vertical="top" wrapText="1"/>
    </xf>
    <xf numFmtId="0" fontId="16" fillId="10" borderId="9" xfId="6" applyNumberFormat="1" applyFont="1" applyFill="1" applyBorder="1">
      <alignment horizontal="left" vertical="top" wrapText="1" indent="1"/>
    </xf>
    <xf numFmtId="0" fontId="16" fillId="10" borderId="9" xfId="6" applyNumberFormat="1" applyFont="1" applyFill="1" applyBorder="1" applyAlignment="1">
      <alignment horizontal="center" vertical="center" wrapText="1"/>
    </xf>
    <xf numFmtId="0" fontId="20" fillId="10" borderId="9" xfId="6" applyNumberFormat="1" applyFont="1" applyFill="1" applyBorder="1" applyAlignment="1">
      <alignment horizontal="center" vertical="center" wrapText="1"/>
    </xf>
    <xf numFmtId="0" fontId="55" fillId="10" borderId="9" xfId="6" applyNumberFormat="1" applyFont="1" applyFill="1" applyBorder="1" applyAlignment="1">
      <alignment horizontal="center" vertical="center" wrapText="1"/>
    </xf>
    <xf numFmtId="0" fontId="17" fillId="10" borderId="9" xfId="6" applyNumberFormat="1" applyFont="1" applyFill="1" applyBorder="1" applyAlignment="1">
      <alignment horizontal="center" vertical="center" wrapText="1"/>
    </xf>
    <xf numFmtId="164" fontId="15" fillId="10" borderId="9" xfId="5" applyFont="1" applyFill="1" applyBorder="1">
      <alignment horizontal="left" vertical="center" wrapText="1" indent="1"/>
    </xf>
    <xf numFmtId="0" fontId="58" fillId="8" borderId="9" xfId="6" applyNumberFormat="1" applyFont="1" applyFill="1" applyBorder="1" applyAlignment="1">
      <alignment horizontal="center" vertical="center" wrapText="1"/>
    </xf>
    <xf numFmtId="0" fontId="59" fillId="9" borderId="9" xfId="6" applyNumberFormat="1" applyFont="1" applyFill="1" applyBorder="1" applyAlignment="1">
      <alignment horizontal="center" vertical="center" wrapText="1"/>
    </xf>
    <xf numFmtId="0" fontId="48" fillId="10" borderId="9" xfId="6" applyNumberFormat="1" applyFont="1" applyFill="1" applyBorder="1" applyAlignment="1">
      <alignment horizontal="center" vertical="center" wrapText="1"/>
    </xf>
    <xf numFmtId="0" fontId="14" fillId="10" borderId="9" xfId="0" applyFont="1" applyFill="1" applyBorder="1"/>
    <xf numFmtId="0" fontId="31" fillId="10" borderId="9" xfId="6" applyNumberFormat="1" applyFont="1" applyFill="1" applyBorder="1" applyAlignment="1">
      <alignment horizontal="center" vertical="center" wrapText="1"/>
    </xf>
    <xf numFmtId="0" fontId="17" fillId="9" borderId="9" xfId="6" applyNumberFormat="1" applyFont="1" applyFill="1" applyBorder="1" applyAlignment="1">
      <alignment horizontal="left" vertical="center" wrapText="1" indent="1"/>
    </xf>
    <xf numFmtId="0" fontId="60" fillId="2" borderId="9" xfId="0" applyFont="1" applyFill="1" applyBorder="1"/>
    <xf numFmtId="0" fontId="28" fillId="0" borderId="9" xfId="6" applyNumberFormat="1" applyFont="1" applyFill="1" applyBorder="1">
      <alignment horizontal="left" vertical="top" wrapText="1" indent="1"/>
    </xf>
    <xf numFmtId="0" fontId="23" fillId="9" borderId="9" xfId="6" applyNumberFormat="1" applyFont="1" applyFill="1" applyBorder="1" applyAlignment="1">
      <alignment horizontal="left" vertical="center" wrapText="1" indent="1"/>
    </xf>
    <xf numFmtId="0" fontId="63" fillId="0" borderId="9" xfId="6" applyNumberFormat="1" applyFont="1" applyFill="1" applyBorder="1" applyAlignment="1">
      <alignment horizontal="center" vertical="top" wrapText="1"/>
    </xf>
    <xf numFmtId="164" fontId="15" fillId="11" borderId="9" xfId="5" applyFont="1" applyFill="1" applyBorder="1">
      <alignment horizontal="left" vertical="center" wrapText="1" indent="1"/>
    </xf>
    <xf numFmtId="0" fontId="23" fillId="11" borderId="9" xfId="6" applyNumberFormat="1" applyFont="1" applyFill="1" applyBorder="1" applyAlignment="1">
      <alignment horizontal="center" vertical="center" wrapText="1"/>
    </xf>
    <xf numFmtId="0" fontId="16" fillId="11" borderId="9" xfId="6" applyNumberFormat="1" applyFont="1" applyFill="1" applyBorder="1">
      <alignment horizontal="left" vertical="top" wrapText="1" indent="1"/>
    </xf>
    <xf numFmtId="0" fontId="64" fillId="0" borderId="9" xfId="6" applyNumberFormat="1" applyFont="1" applyFill="1" applyBorder="1" applyAlignment="1">
      <alignment horizontal="center" vertical="center" wrapText="1"/>
    </xf>
    <xf numFmtId="0" fontId="64" fillId="9" borderId="9" xfId="6" applyNumberFormat="1" applyFont="1" applyFill="1" applyBorder="1" applyAlignment="1">
      <alignment horizontal="center" vertical="center" wrapText="1"/>
    </xf>
    <xf numFmtId="0" fontId="50" fillId="12" borderId="9" xfId="6" applyNumberFormat="1" applyFont="1" applyFill="1" applyBorder="1" applyAlignment="1">
      <alignment horizontal="center" vertical="center" wrapText="1"/>
    </xf>
    <xf numFmtId="0" fontId="28" fillId="12" borderId="9" xfId="6" applyNumberFormat="1" applyFont="1" applyFill="1" applyBorder="1" applyAlignment="1">
      <alignment horizontal="center" vertical="top" wrapText="1"/>
    </xf>
    <xf numFmtId="0" fontId="52" fillId="9" borderId="9" xfId="6" applyNumberFormat="1" applyFont="1" applyFill="1" applyBorder="1">
      <alignment horizontal="left" vertical="top" wrapText="1" indent="1"/>
    </xf>
    <xf numFmtId="0" fontId="28" fillId="9" borderId="9" xfId="6" applyNumberFormat="1" applyFont="1" applyFill="1" applyBorder="1" applyAlignment="1">
      <alignment horizontal="center" vertical="top" wrapText="1"/>
    </xf>
    <xf numFmtId="164" fontId="15" fillId="12" borderId="9" xfId="5" applyFont="1" applyFill="1" applyBorder="1">
      <alignment horizontal="left" vertical="center" wrapText="1" indent="1"/>
    </xf>
    <xf numFmtId="0" fontId="16" fillId="12" borderId="9" xfId="6" applyNumberFormat="1" applyFont="1" applyFill="1" applyBorder="1">
      <alignment horizontal="left" vertical="top" wrapText="1" indent="1"/>
    </xf>
    <xf numFmtId="0" fontId="16" fillId="12" borderId="9" xfId="6" applyNumberFormat="1" applyFont="1" applyFill="1" applyBorder="1" applyAlignment="1">
      <alignment horizontal="center" vertical="center" wrapText="1"/>
    </xf>
    <xf numFmtId="0" fontId="24" fillId="12" borderId="0" xfId="0" applyFont="1" applyFill="1" applyAlignment="1">
      <alignment horizontal="center" vertical="top"/>
    </xf>
    <xf numFmtId="0" fontId="21" fillId="12" borderId="9" xfId="6" applyNumberFormat="1" applyFont="1" applyFill="1" applyBorder="1" applyAlignment="1">
      <alignment horizontal="center" vertical="center" wrapText="1"/>
    </xf>
    <xf numFmtId="0" fontId="57" fillId="12" borderId="9" xfId="6" applyNumberFormat="1" applyFont="1" applyFill="1" applyBorder="1" applyAlignment="1">
      <alignment horizontal="center" vertical="center" wrapText="1"/>
    </xf>
    <xf numFmtId="0" fontId="17" fillId="12" borderId="9" xfId="6" applyNumberFormat="1" applyFont="1" applyFill="1" applyBorder="1" applyAlignment="1">
      <alignment horizontal="center" vertical="top" wrapText="1"/>
    </xf>
    <xf numFmtId="0" fontId="17" fillId="12" borderId="9" xfId="6" applyNumberFormat="1" applyFont="1" applyFill="1" applyBorder="1" applyAlignment="1">
      <alignment horizontal="center" vertical="center" wrapText="1"/>
    </xf>
    <xf numFmtId="164" fontId="65" fillId="8" borderId="9" xfId="5" applyFont="1" applyFill="1" applyBorder="1">
      <alignment horizontal="left" vertical="center" wrapText="1" indent="1"/>
    </xf>
    <xf numFmtId="0" fontId="14" fillId="12" borderId="9" xfId="0" applyFont="1" applyFill="1" applyBorder="1"/>
    <xf numFmtId="164" fontId="65" fillId="9" borderId="9" xfId="5" applyFont="1" applyFill="1" applyBorder="1">
      <alignment horizontal="left" vertical="center" wrapText="1" indent="1"/>
    </xf>
    <xf numFmtId="0" fontId="56" fillId="12" borderId="9" xfId="6" applyNumberFormat="1" applyFont="1" applyFill="1" applyBorder="1" applyAlignment="1">
      <alignment horizontal="center" vertical="center" wrapText="1"/>
    </xf>
    <xf numFmtId="0" fontId="48" fillId="12" borderId="9" xfId="6" applyNumberFormat="1" applyFont="1" applyFill="1" applyBorder="1" applyAlignment="1">
      <alignment horizontal="center" vertical="center" wrapText="1"/>
    </xf>
    <xf numFmtId="0" fontId="46" fillId="12" borderId="9" xfId="6" applyNumberFormat="1" applyFont="1" applyFill="1" applyBorder="1" applyAlignment="1">
      <alignment horizontal="center" vertical="center" wrapText="1"/>
    </xf>
    <xf numFmtId="0" fontId="66" fillId="0" borderId="9" xfId="6" applyNumberFormat="1" applyFont="1" applyFill="1" applyBorder="1" applyAlignment="1">
      <alignment horizontal="center" vertical="center" wrapText="1"/>
    </xf>
    <xf numFmtId="0" fontId="18" fillId="9" borderId="9" xfId="6" applyNumberFormat="1" applyFont="1" applyFill="1" applyBorder="1" applyAlignment="1">
      <alignment horizontal="center" vertical="center" wrapText="1"/>
    </xf>
    <xf numFmtId="0" fontId="17" fillId="9" borderId="9" xfId="6" applyNumberFormat="1" applyFont="1" applyFill="1" applyBorder="1" applyAlignment="1">
      <alignment horizontal="center" vertical="center" wrapText="1"/>
    </xf>
    <xf numFmtId="0" fontId="58" fillId="8" borderId="9" xfId="0" applyFont="1" applyFill="1" applyBorder="1" applyAlignment="1">
      <alignment horizontal="center" vertical="center"/>
    </xf>
    <xf numFmtId="0" fontId="67" fillId="0" borderId="9" xfId="6" applyNumberFormat="1" applyFont="1" applyFill="1" applyBorder="1" applyAlignment="1">
      <alignment horizontal="center" vertical="center" wrapText="1"/>
    </xf>
    <xf numFmtId="0" fontId="63" fillId="0" borderId="9" xfId="6" applyNumberFormat="1" applyFont="1" applyFill="1" applyBorder="1" applyAlignment="1">
      <alignment horizontal="center" vertical="center" wrapText="1"/>
    </xf>
    <xf numFmtId="164" fontId="15" fillId="8" borderId="9" xfId="5" applyFont="1" applyFill="1" applyBorder="1" applyAlignment="1">
      <alignment horizontal="left" vertical="center" indent="1"/>
    </xf>
    <xf numFmtId="0" fontId="51" fillId="8" borderId="9" xfId="6" applyNumberFormat="1" applyFont="1" applyFill="1" applyBorder="1" applyAlignment="1">
      <alignment horizontal="center" vertical="center" wrapText="1"/>
    </xf>
    <xf numFmtId="0" fontId="58" fillId="9" borderId="9" xfId="6" applyNumberFormat="1" applyFont="1" applyFill="1" applyBorder="1" applyAlignment="1">
      <alignment horizontal="center" vertical="center" wrapText="1"/>
    </xf>
    <xf numFmtId="0" fontId="68" fillId="8" borderId="9" xfId="6" applyNumberFormat="1" applyFont="1" applyFill="1" applyBorder="1" applyAlignment="1">
      <alignment horizontal="center" vertical="center" wrapText="1"/>
    </xf>
    <xf numFmtId="0" fontId="38" fillId="0" borderId="9" xfId="6" applyNumberFormat="1" applyFont="1" applyFill="1" applyBorder="1" applyAlignment="1">
      <alignment horizontal="center" vertical="center" wrapText="1"/>
    </xf>
    <xf numFmtId="0" fontId="46" fillId="9" borderId="9" xfId="6" applyNumberFormat="1" applyFont="1" applyFill="1" applyBorder="1" applyAlignment="1">
      <alignment horizontal="center" vertical="center" wrapText="1"/>
    </xf>
    <xf numFmtId="0" fontId="54" fillId="0" borderId="9" xfId="6" applyNumberFormat="1" applyFont="1" applyFill="1" applyBorder="1" applyAlignment="1">
      <alignment horizontal="center" vertical="top" wrapText="1"/>
    </xf>
    <xf numFmtId="0" fontId="69" fillId="0" borderId="9" xfId="6" applyNumberFormat="1" applyFont="1" applyFill="1" applyBorder="1" applyAlignment="1">
      <alignment horizontal="center" vertical="top" wrapText="1"/>
    </xf>
    <xf numFmtId="0" fontId="17" fillId="9" borderId="9" xfId="6" applyNumberFormat="1" applyFont="1" applyFill="1" applyBorder="1" applyAlignment="1">
      <alignment horizontal="center" vertical="top" wrapText="1"/>
    </xf>
    <xf numFmtId="0" fontId="39" fillId="0" borderId="9" xfId="6" applyNumberFormat="1" applyFont="1" applyFill="1" applyBorder="1" applyAlignment="1">
      <alignment horizontal="center" vertical="top" wrapText="1"/>
    </xf>
    <xf numFmtId="0" fontId="51" fillId="9" borderId="9" xfId="6" applyNumberFormat="1" applyFont="1" applyFill="1" applyBorder="1" applyAlignment="1">
      <alignment horizontal="center" vertical="center" wrapText="1"/>
    </xf>
    <xf numFmtId="0" fontId="70" fillId="9" borderId="9" xfId="6" applyNumberFormat="1" applyFont="1" applyFill="1" applyBorder="1" applyAlignment="1">
      <alignment horizontal="center" vertical="center" wrapText="1"/>
    </xf>
    <xf numFmtId="0" fontId="66" fillId="9" borderId="9" xfId="6" applyNumberFormat="1" applyFont="1" applyFill="1" applyBorder="1" applyAlignment="1">
      <alignment horizontal="center" vertical="center" wrapText="1"/>
    </xf>
    <xf numFmtId="0" fontId="53" fillId="9" borderId="9" xfId="6" applyNumberFormat="1" applyFont="1" applyFill="1" applyBorder="1" applyAlignment="1">
      <alignment horizontal="center" vertical="center" wrapText="1"/>
    </xf>
    <xf numFmtId="0" fontId="46" fillId="0" borderId="9" xfId="6" applyNumberFormat="1" applyFont="1" applyFill="1" applyBorder="1" applyAlignment="1">
      <alignment horizontal="center" vertical="top" wrapText="1"/>
    </xf>
    <xf numFmtId="0" fontId="71" fillId="0" borderId="9" xfId="6" applyNumberFormat="1" applyFont="1" applyFill="1" applyBorder="1" applyAlignment="1">
      <alignment horizontal="center" vertical="center" wrapText="1"/>
    </xf>
    <xf numFmtId="0" fontId="71" fillId="9" borderId="9" xfId="6" applyNumberFormat="1" applyFont="1" applyFill="1" applyBorder="1" applyAlignment="1">
      <alignment horizontal="left" vertical="center" wrapText="1" indent="1"/>
    </xf>
    <xf numFmtId="164" fontId="15" fillId="13" borderId="9" xfId="5" applyFont="1" applyFill="1" applyBorder="1">
      <alignment horizontal="left" vertical="center" wrapText="1" indent="1"/>
    </xf>
    <xf numFmtId="0" fontId="28" fillId="9" borderId="9" xfId="6" applyNumberFormat="1" applyFont="1" applyFill="1" applyBorder="1" applyAlignment="1">
      <alignment horizontal="center" vertical="center" wrapText="1"/>
    </xf>
    <xf numFmtId="164" fontId="15" fillId="0" borderId="0" xfId="5" applyFont="1" applyFill="1" applyBorder="1">
      <alignment horizontal="left" vertical="center" wrapText="1" indent="1"/>
    </xf>
    <xf numFmtId="0" fontId="28" fillId="8" borderId="9" xfId="6" applyNumberFormat="1" applyFont="1" applyFill="1" applyBorder="1" applyAlignment="1">
      <alignment horizontal="center" vertical="center" wrapText="1"/>
    </xf>
    <xf numFmtId="0" fontId="28" fillId="8" borderId="9" xfId="6" applyNumberFormat="1" applyFont="1" applyFill="1" applyBorder="1" applyAlignment="1">
      <alignment horizontal="left" vertical="center" wrapText="1" indent="1"/>
    </xf>
    <xf numFmtId="0" fontId="70" fillId="8" borderId="9" xfId="6" applyNumberFormat="1" applyFont="1" applyFill="1" applyBorder="1" applyAlignment="1">
      <alignment horizontal="center" vertical="center" wrapText="1"/>
    </xf>
    <xf numFmtId="0" fontId="76" fillId="9" borderId="9" xfId="6" applyNumberFormat="1" applyFont="1" applyFill="1" applyBorder="1" applyAlignment="1">
      <alignment horizontal="center" vertical="center" wrapText="1"/>
    </xf>
    <xf numFmtId="0" fontId="70" fillId="0" borderId="9" xfId="6" applyNumberFormat="1" applyFont="1" applyFill="1" applyBorder="1" applyAlignment="1">
      <alignment horizontal="left" vertical="center" wrapText="1" indent="1"/>
    </xf>
    <xf numFmtId="0" fontId="77" fillId="0" borderId="9" xfId="6" applyNumberFormat="1" applyFont="1" applyFill="1" applyBorder="1" applyAlignment="1">
      <alignment horizontal="center" vertical="center" wrapText="1"/>
    </xf>
    <xf numFmtId="0" fontId="70" fillId="0" borderId="9" xfId="6" applyNumberFormat="1" applyFont="1" applyFill="1" applyBorder="1" applyAlignment="1">
      <alignment horizontal="center" vertical="center" wrapText="1"/>
    </xf>
    <xf numFmtId="0" fontId="79" fillId="0" borderId="9" xfId="6" applyNumberFormat="1" applyFont="1" applyFill="1" applyBorder="1" applyAlignment="1">
      <alignment horizontal="center" vertical="center" wrapText="1"/>
    </xf>
    <xf numFmtId="0" fontId="78" fillId="0" borderId="9" xfId="6" applyNumberFormat="1" applyFont="1" applyFill="1" applyBorder="1" applyAlignment="1">
      <alignment horizontal="center" vertical="center" wrapText="1"/>
    </xf>
    <xf numFmtId="0" fontId="76" fillId="0" borderId="9" xfId="6" applyNumberFormat="1" applyFont="1" applyFill="1" applyBorder="1" applyAlignment="1">
      <alignment horizontal="center" vertical="center" wrapText="1"/>
    </xf>
    <xf numFmtId="0" fontId="72" fillId="0" borderId="9" xfId="6" applyNumberFormat="1" applyFont="1" applyFill="1" applyBorder="1" applyAlignment="1">
      <alignment horizontal="center" vertical="center" wrapText="1"/>
    </xf>
    <xf numFmtId="0" fontId="70" fillId="0" borderId="9" xfId="6" applyNumberFormat="1" applyFont="1" applyFill="1" applyBorder="1" applyAlignment="1">
      <alignment horizontal="center" vertical="top" wrapText="1"/>
    </xf>
    <xf numFmtId="0" fontId="77" fillId="8" borderId="9" xfId="6" applyNumberFormat="1" applyFont="1" applyFill="1" applyBorder="1" applyAlignment="1">
      <alignment horizontal="center" vertical="center" wrapText="1"/>
    </xf>
    <xf numFmtId="0" fontId="70" fillId="0" borderId="9" xfId="6" applyNumberFormat="1" applyFont="1" applyBorder="1" applyAlignment="1">
      <alignment horizontal="center" vertical="center" wrapText="1"/>
    </xf>
    <xf numFmtId="0" fontId="79" fillId="9" borderId="9" xfId="6" applyNumberFormat="1" applyFont="1" applyFill="1" applyBorder="1" applyAlignment="1">
      <alignment horizontal="center" vertical="center" wrapText="1"/>
    </xf>
    <xf numFmtId="0" fontId="82" fillId="0" borderId="9" xfId="6" applyNumberFormat="1" applyFont="1" applyFill="1" applyBorder="1" applyAlignment="1">
      <alignment horizontal="center" vertical="center" wrapText="1"/>
    </xf>
    <xf numFmtId="0" fontId="81" fillId="0" borderId="0" xfId="7" applyNumberFormat="1" applyFont="1" applyAlignment="1">
      <alignment horizontal="center" vertical="center" wrapText="1"/>
    </xf>
    <xf numFmtId="0" fontId="73" fillId="0" borderId="0" xfId="7" applyNumberFormat="1" applyFont="1" applyAlignment="1">
      <alignment horizontal="center" vertical="center" wrapText="1"/>
    </xf>
    <xf numFmtId="164" fontId="14" fillId="0" borderId="4" xfId="8" applyFont="1" applyBorder="1" applyAlignment="1">
      <alignment horizontal="left" vertical="center" wrapText="1" indent="1"/>
    </xf>
    <xf numFmtId="0" fontId="1" fillId="0" borderId="0" xfId="7" applyNumberFormat="1" applyAlignment="1">
      <alignment horizontal="left" vertical="top" wrapText="1" indent="1"/>
    </xf>
    <xf numFmtId="0" fontId="15" fillId="0" borderId="0" xfId="7" applyNumberFormat="1" applyFont="1" applyAlignment="1">
      <alignment horizontal="left" vertical="top" wrapText="1" indent="1"/>
    </xf>
    <xf numFmtId="164" fontId="14" fillId="0" borderId="0" xfId="8" applyFont="1" applyBorder="1" applyAlignment="1">
      <alignment horizontal="left" vertical="center" wrapText="1" indent="1"/>
    </xf>
    <xf numFmtId="0" fontId="74" fillId="13" borderId="11" xfId="8" applyNumberFormat="1" applyFont="1" applyFill="1" applyBorder="1" applyAlignment="1">
      <alignment horizontal="left" vertical="center" wrapText="1" indent="1"/>
    </xf>
    <xf numFmtId="0" fontId="14" fillId="13" borderId="10" xfId="8" applyNumberFormat="1" applyFont="1" applyFill="1" applyBorder="1" applyAlignment="1">
      <alignment horizontal="left" vertical="center" wrapText="1" indent="1"/>
    </xf>
    <xf numFmtId="0" fontId="14" fillId="13" borderId="12" xfId="8" applyNumberFormat="1" applyFont="1" applyFill="1" applyBorder="1" applyAlignment="1">
      <alignment horizontal="left" vertical="center" wrapText="1" indent="1"/>
    </xf>
    <xf numFmtId="0" fontId="74" fillId="0" borderId="0" xfId="7" applyNumberFormat="1" applyFont="1" applyAlignment="1">
      <alignment horizontal="left" vertical="top" wrapText="1" indent="1"/>
    </xf>
    <xf numFmtId="164" fontId="62" fillId="13" borderId="11" xfId="8" applyFont="1" applyFill="1" applyBorder="1" applyAlignment="1">
      <alignment horizontal="center" vertical="center" wrapText="1"/>
    </xf>
    <xf numFmtId="164" fontId="35" fillId="13" borderId="10" xfId="8" applyFont="1" applyFill="1" applyBorder="1" applyAlignment="1">
      <alignment horizontal="center" vertical="center" wrapText="1"/>
    </xf>
    <xf numFmtId="164" fontId="35" fillId="13" borderId="12" xfId="8" applyFont="1" applyFill="1" applyBorder="1" applyAlignment="1">
      <alignment horizontal="center" vertical="center" wrapText="1"/>
    </xf>
    <xf numFmtId="0" fontId="70" fillId="8" borderId="9" xfId="6" applyNumberFormat="1" applyFont="1" applyFill="1" applyBorder="1" applyAlignment="1">
      <alignment horizontal="center" vertical="top" wrapText="1"/>
    </xf>
    <xf numFmtId="0" fontId="78" fillId="8" borderId="9" xfId="6" applyNumberFormat="1" applyFont="1" applyFill="1" applyBorder="1" applyAlignment="1">
      <alignment horizontal="center" vertical="center" wrapText="1"/>
    </xf>
    <xf numFmtId="0" fontId="23" fillId="14" borderId="9" xfId="6" applyNumberFormat="1" applyFont="1" applyFill="1" applyBorder="1" applyAlignment="1">
      <alignment horizontal="left" vertical="center" wrapText="1" indent="1"/>
    </xf>
    <xf numFmtId="0" fontId="61" fillId="14" borderId="9" xfId="6" applyNumberFormat="1" applyFont="1" applyFill="1" applyBorder="1" applyAlignment="1">
      <alignment horizontal="left" vertical="top" wrapText="1" indent="1"/>
    </xf>
    <xf numFmtId="0" fontId="23" fillId="14" borderId="9" xfId="6" applyNumberFormat="1" applyFont="1" applyFill="1" applyBorder="1" applyAlignment="1">
      <alignment horizontal="center" vertical="center" wrapText="1"/>
    </xf>
    <xf numFmtId="0" fontId="76" fillId="8" borderId="9" xfId="6" applyNumberFormat="1" applyFont="1" applyFill="1" applyBorder="1" applyAlignment="1">
      <alignment horizontal="center" vertical="center" wrapText="1"/>
    </xf>
  </cellXfs>
  <cellStyles count="13">
    <cellStyle name="40% - Accent1" xfId="1" builtinId="31" customBuiltin="1"/>
    <cellStyle name="Accent1" xfId="3" builtinId="29" customBuiltin="1"/>
    <cellStyle name="Accent5" xfId="4" builtinId="45" customBuiltin="1"/>
    <cellStyle name="Dag" xfId="5" xr:uid="{00000000-0005-0000-0000-000003000000}"/>
    <cellStyle name="Dagdetail" xfId="6" xr:uid="{00000000-0005-0000-0000-000004000000}"/>
    <cellStyle name="Kop 1" xfId="2" builtinId="16" customBuiltin="1"/>
    <cellStyle name="Kop 2" xfId="10" builtinId="17" customBuiltin="1"/>
    <cellStyle name="Kop 3" xfId="11" builtinId="18" customBuiltin="1"/>
    <cellStyle name="Kop 4" xfId="12" builtinId="19" customBuiltin="1"/>
    <cellStyle name="Koptekst notities" xfId="8" xr:uid="{00000000-0005-0000-0000-000009000000}"/>
    <cellStyle name="Notities" xfId="7" xr:uid="{00000000-0005-0000-0000-00000A000000}"/>
    <cellStyle name="Standaard" xfId="0" builtinId="0" customBuiltin="1"/>
    <cellStyle name="Titel" xfId="9" builtinId="15" customBuiltin="1"/>
  </cellStyles>
  <dxfs count="12">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0000FF"/>
      <color rgb="FFFFCCFF"/>
      <color rgb="FFFFFF99"/>
      <color rgb="FFFF00FF"/>
      <color rgb="FF800080"/>
      <color rgb="FF993366"/>
      <color rgb="FFFF0066"/>
      <color rgb="FF0066FF"/>
      <color rgb="FF00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421299</xdr:colOff>
      <xdr:row>0</xdr:row>
      <xdr:rowOff>435340</xdr:rowOff>
    </xdr:from>
    <xdr:to>
      <xdr:col>7</xdr:col>
      <xdr:colOff>1227260</xdr:colOff>
      <xdr:row>1</xdr:row>
      <xdr:rowOff>164855</xdr:rowOff>
    </xdr:to>
    <xdr:pic>
      <xdr:nvPicPr>
        <xdr:cNvPr id="4" name="Afbeelding 3" descr="logo horizo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1203" y="435340"/>
          <a:ext cx="805961" cy="414583"/>
        </a:xfrm>
        <a:prstGeom prst="rect">
          <a:avLst/>
        </a:prstGeom>
        <a:noFill/>
        <a:ln>
          <a:noFill/>
        </a:ln>
      </xdr:spPr>
    </xdr:pic>
    <xdr:clientData/>
  </xdr:twoCellAnchor>
  <xdr:twoCellAnchor editAs="oneCell">
    <xdr:from>
      <xdr:col>5</xdr:col>
      <xdr:colOff>0</xdr:colOff>
      <xdr:row>14</xdr:row>
      <xdr:rowOff>0</xdr:rowOff>
    </xdr:from>
    <xdr:to>
      <xdr:col>6</xdr:col>
      <xdr:colOff>132715</xdr:colOff>
      <xdr:row>14</xdr:row>
      <xdr:rowOff>609600</xdr:rowOff>
    </xdr:to>
    <xdr:pic>
      <xdr:nvPicPr>
        <xdr:cNvPr id="5" name="Afbeelding 4" descr="logo horizo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6515100"/>
          <a:ext cx="1475740" cy="609600"/>
        </a:xfrm>
        <a:prstGeom prst="rect">
          <a:avLst/>
        </a:prstGeom>
        <a:noFill/>
        <a:ln>
          <a:noFill/>
        </a:ln>
      </xdr:spPr>
    </xdr:pic>
    <xdr:clientData/>
  </xdr:twoCellAnchor>
  <xdr:twoCellAnchor editAs="oneCell">
    <xdr:from>
      <xdr:col>5</xdr:col>
      <xdr:colOff>0</xdr:colOff>
      <xdr:row>28</xdr:row>
      <xdr:rowOff>0</xdr:rowOff>
    </xdr:from>
    <xdr:to>
      <xdr:col>6</xdr:col>
      <xdr:colOff>132715</xdr:colOff>
      <xdr:row>28</xdr:row>
      <xdr:rowOff>609600</xdr:rowOff>
    </xdr:to>
    <xdr:pic>
      <xdr:nvPicPr>
        <xdr:cNvPr id="6" name="Afbeelding 5" descr="logo horizo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13030200"/>
          <a:ext cx="1475740" cy="609600"/>
        </a:xfrm>
        <a:prstGeom prst="rect">
          <a:avLst/>
        </a:prstGeom>
        <a:noFill/>
        <a:ln>
          <a:noFill/>
        </a:ln>
      </xdr:spPr>
    </xdr:pic>
    <xdr:clientData/>
  </xdr:twoCellAnchor>
  <xdr:twoCellAnchor editAs="oneCell">
    <xdr:from>
      <xdr:col>4</xdr:col>
      <xdr:colOff>1327150</xdr:colOff>
      <xdr:row>42</xdr:row>
      <xdr:rowOff>38100</xdr:rowOff>
    </xdr:from>
    <xdr:to>
      <xdr:col>6</xdr:col>
      <xdr:colOff>129540</xdr:colOff>
      <xdr:row>42</xdr:row>
      <xdr:rowOff>647700</xdr:rowOff>
    </xdr:to>
    <xdr:pic>
      <xdr:nvPicPr>
        <xdr:cNvPr id="7" name="Afbeelding 6" descr="logo horizo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9900" y="19526250"/>
          <a:ext cx="1472565" cy="609600"/>
        </a:xfrm>
        <a:prstGeom prst="rect">
          <a:avLst/>
        </a:prstGeom>
        <a:noFill/>
        <a:ln>
          <a:noFill/>
        </a:ln>
      </xdr:spPr>
    </xdr:pic>
    <xdr:clientData/>
  </xdr:twoCellAnchor>
  <xdr:twoCellAnchor editAs="oneCell">
    <xdr:from>
      <xdr:col>5</xdr:col>
      <xdr:colOff>0</xdr:colOff>
      <xdr:row>56</xdr:row>
      <xdr:rowOff>9525</xdr:rowOff>
    </xdr:from>
    <xdr:to>
      <xdr:col>6</xdr:col>
      <xdr:colOff>132715</xdr:colOff>
      <xdr:row>56</xdr:row>
      <xdr:rowOff>625475</xdr:rowOff>
    </xdr:to>
    <xdr:pic>
      <xdr:nvPicPr>
        <xdr:cNvPr id="8" name="Afbeelding 7" descr="logo horizon">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26069925"/>
          <a:ext cx="1475740" cy="609600"/>
        </a:xfrm>
        <a:prstGeom prst="rect">
          <a:avLst/>
        </a:prstGeom>
        <a:noFill/>
        <a:ln>
          <a:noFill/>
        </a:ln>
      </xdr:spPr>
    </xdr:pic>
    <xdr:clientData/>
  </xdr:twoCellAnchor>
  <xdr:twoCellAnchor editAs="oneCell">
    <xdr:from>
      <xdr:col>5</xdr:col>
      <xdr:colOff>0</xdr:colOff>
      <xdr:row>70</xdr:row>
      <xdr:rowOff>0</xdr:rowOff>
    </xdr:from>
    <xdr:to>
      <xdr:col>6</xdr:col>
      <xdr:colOff>132715</xdr:colOff>
      <xdr:row>70</xdr:row>
      <xdr:rowOff>609600</xdr:rowOff>
    </xdr:to>
    <xdr:pic>
      <xdr:nvPicPr>
        <xdr:cNvPr id="9" name="Afbeelding 8" descr="logo horizon">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32575500"/>
          <a:ext cx="1475740" cy="609600"/>
        </a:xfrm>
        <a:prstGeom prst="rect">
          <a:avLst/>
        </a:prstGeom>
        <a:noFill/>
        <a:ln>
          <a:noFill/>
        </a:ln>
      </xdr:spPr>
    </xdr:pic>
    <xdr:clientData/>
  </xdr:twoCellAnchor>
  <xdr:twoCellAnchor editAs="oneCell">
    <xdr:from>
      <xdr:col>5</xdr:col>
      <xdr:colOff>0</xdr:colOff>
      <xdr:row>84</xdr:row>
      <xdr:rowOff>0</xdr:rowOff>
    </xdr:from>
    <xdr:to>
      <xdr:col>6</xdr:col>
      <xdr:colOff>132715</xdr:colOff>
      <xdr:row>84</xdr:row>
      <xdr:rowOff>609600</xdr:rowOff>
    </xdr:to>
    <xdr:pic>
      <xdr:nvPicPr>
        <xdr:cNvPr id="10" name="Afbeelding 9" descr="logo horizon">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39090600"/>
          <a:ext cx="1475740" cy="609600"/>
        </a:xfrm>
        <a:prstGeom prst="rect">
          <a:avLst/>
        </a:prstGeom>
        <a:noFill/>
        <a:ln>
          <a:noFill/>
        </a:ln>
      </xdr:spPr>
    </xdr:pic>
    <xdr:clientData/>
  </xdr:twoCellAnchor>
  <xdr:twoCellAnchor editAs="oneCell">
    <xdr:from>
      <xdr:col>5</xdr:col>
      <xdr:colOff>0</xdr:colOff>
      <xdr:row>98</xdr:row>
      <xdr:rowOff>0</xdr:rowOff>
    </xdr:from>
    <xdr:to>
      <xdr:col>6</xdr:col>
      <xdr:colOff>132715</xdr:colOff>
      <xdr:row>98</xdr:row>
      <xdr:rowOff>609600</xdr:rowOff>
    </xdr:to>
    <xdr:pic>
      <xdr:nvPicPr>
        <xdr:cNvPr id="11" name="Afbeelding 10" descr="logo horizon">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45605700"/>
          <a:ext cx="1475740" cy="609600"/>
        </a:xfrm>
        <a:prstGeom prst="rect">
          <a:avLst/>
        </a:prstGeom>
        <a:noFill/>
        <a:ln>
          <a:noFill/>
        </a:ln>
      </xdr:spPr>
    </xdr:pic>
    <xdr:clientData/>
  </xdr:twoCellAnchor>
  <xdr:twoCellAnchor editAs="oneCell">
    <xdr:from>
      <xdr:col>5</xdr:col>
      <xdr:colOff>0</xdr:colOff>
      <xdr:row>112</xdr:row>
      <xdr:rowOff>0</xdr:rowOff>
    </xdr:from>
    <xdr:to>
      <xdr:col>6</xdr:col>
      <xdr:colOff>132715</xdr:colOff>
      <xdr:row>112</xdr:row>
      <xdr:rowOff>609600</xdr:rowOff>
    </xdr:to>
    <xdr:pic>
      <xdr:nvPicPr>
        <xdr:cNvPr id="12" name="Afbeelding 11" descr="logo horizon">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52120800"/>
          <a:ext cx="1475740" cy="609600"/>
        </a:xfrm>
        <a:prstGeom prst="rect">
          <a:avLst/>
        </a:prstGeom>
        <a:noFill/>
        <a:ln>
          <a:noFill/>
        </a:ln>
      </xdr:spPr>
    </xdr:pic>
    <xdr:clientData/>
  </xdr:twoCellAnchor>
  <xdr:twoCellAnchor editAs="oneCell">
    <xdr:from>
      <xdr:col>5</xdr:col>
      <xdr:colOff>0</xdr:colOff>
      <xdr:row>126</xdr:row>
      <xdr:rowOff>0</xdr:rowOff>
    </xdr:from>
    <xdr:to>
      <xdr:col>6</xdr:col>
      <xdr:colOff>132715</xdr:colOff>
      <xdr:row>126</xdr:row>
      <xdr:rowOff>609600</xdr:rowOff>
    </xdr:to>
    <xdr:pic>
      <xdr:nvPicPr>
        <xdr:cNvPr id="13" name="Afbeelding 12" descr="logo horizon">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58635900"/>
          <a:ext cx="1475740" cy="609600"/>
        </a:xfrm>
        <a:prstGeom prst="rect">
          <a:avLst/>
        </a:prstGeom>
        <a:noFill/>
        <a:ln>
          <a:noFill/>
        </a:ln>
      </xdr:spPr>
    </xdr:pic>
    <xdr:clientData/>
  </xdr:twoCellAnchor>
  <xdr:twoCellAnchor editAs="oneCell">
    <xdr:from>
      <xdr:col>5</xdr:col>
      <xdr:colOff>0</xdr:colOff>
      <xdr:row>140</xdr:row>
      <xdr:rowOff>0</xdr:rowOff>
    </xdr:from>
    <xdr:to>
      <xdr:col>6</xdr:col>
      <xdr:colOff>132715</xdr:colOff>
      <xdr:row>140</xdr:row>
      <xdr:rowOff>609600</xdr:rowOff>
    </xdr:to>
    <xdr:pic>
      <xdr:nvPicPr>
        <xdr:cNvPr id="14" name="Afbeelding 13" descr="logo horizon">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65151000"/>
          <a:ext cx="1475740" cy="609600"/>
        </a:xfrm>
        <a:prstGeom prst="rect">
          <a:avLst/>
        </a:prstGeom>
        <a:noFill/>
        <a:ln>
          <a:noFill/>
        </a:ln>
      </xdr:spPr>
    </xdr:pic>
    <xdr:clientData/>
  </xdr:twoCellAnchor>
  <xdr:twoCellAnchor editAs="oneCell">
    <xdr:from>
      <xdr:col>5</xdr:col>
      <xdr:colOff>0</xdr:colOff>
      <xdr:row>154</xdr:row>
      <xdr:rowOff>0</xdr:rowOff>
    </xdr:from>
    <xdr:to>
      <xdr:col>6</xdr:col>
      <xdr:colOff>132715</xdr:colOff>
      <xdr:row>154</xdr:row>
      <xdr:rowOff>609600</xdr:rowOff>
    </xdr:to>
    <xdr:pic>
      <xdr:nvPicPr>
        <xdr:cNvPr id="15" name="Afbeelding 14" descr="logo horizon">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71666100"/>
          <a:ext cx="1475740" cy="6096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sheetPr>
  <dimension ref="A1:H168"/>
  <sheetViews>
    <sheetView showGridLines="0" tabSelected="1" topLeftCell="A113" zoomScale="130" zoomScaleNormal="130" workbookViewId="0">
      <selection activeCell="F118" sqref="F118"/>
    </sheetView>
  </sheetViews>
  <sheetFormatPr defaultColWidth="8.75" defaultRowHeight="16.5" x14ac:dyDescent="0.3"/>
  <cols>
    <col min="1" max="1" width="2" customWidth="1"/>
    <col min="2" max="2" width="18.25" customWidth="1"/>
    <col min="3" max="8" width="17.625" customWidth="1"/>
    <col min="9" max="9" width="2.5" customWidth="1"/>
    <col min="14" max="14" width="6.75" customWidth="1"/>
  </cols>
  <sheetData>
    <row r="1" spans="1:8" ht="54" customHeight="1" x14ac:dyDescent="0.7">
      <c r="A1" s="1"/>
      <c r="B1" s="8">
        <v>2022</v>
      </c>
      <c r="C1" s="9" t="s">
        <v>0</v>
      </c>
      <c r="D1" s="10"/>
      <c r="E1" s="32" t="s">
        <v>53</v>
      </c>
      <c r="F1" s="31"/>
      <c r="G1" s="69"/>
      <c r="H1" s="10"/>
    </row>
    <row r="2" spans="1:8" ht="14.25" customHeight="1" x14ac:dyDescent="0.3">
      <c r="A2" s="2"/>
      <c r="B2" s="11" t="s">
        <v>1</v>
      </c>
      <c r="C2" s="12" t="str">
        <f>UPPER(TEXT(C3,"dddd"))</f>
        <v>DINSDAG</v>
      </c>
      <c r="D2" s="11" t="str">
        <f t="shared" ref="D2:H2" si="0">UPPER(TEXT(D3,"dddd"))</f>
        <v>WOENSDAG</v>
      </c>
      <c r="E2" s="12" t="str">
        <f t="shared" si="0"/>
        <v>DONDERDAG</v>
      </c>
      <c r="F2" s="11" t="str">
        <f t="shared" si="0"/>
        <v>VRIJDAG</v>
      </c>
      <c r="G2" s="12" t="str">
        <f t="shared" si="0"/>
        <v>ZATERDAG</v>
      </c>
      <c r="H2" s="11" t="str">
        <f t="shared" si="0"/>
        <v>ZONDAG</v>
      </c>
    </row>
    <row r="3" spans="1:8" s="4" customFormat="1" ht="16.5" customHeight="1" x14ac:dyDescent="0.3">
      <c r="B3" s="7">
        <f t="array" ref="B3:H3">Dagen+1+DATE(Calendar1Year,Calendar1MonthOption,1)-WEEKDAY(DATE(Calendar1Year,Calendar1MonthOption,1),WeekdayOption)</f>
        <v>44774</v>
      </c>
      <c r="C3" s="7">
        <v>44775</v>
      </c>
      <c r="D3" s="7">
        <v>44776</v>
      </c>
      <c r="E3" s="7">
        <v>44777</v>
      </c>
      <c r="F3" s="7">
        <v>44778</v>
      </c>
      <c r="G3" s="7">
        <v>44779</v>
      </c>
      <c r="H3" s="7">
        <v>44780</v>
      </c>
    </row>
    <row r="4" spans="1:8" s="4" customFormat="1" ht="56.25" customHeight="1" x14ac:dyDescent="0.3">
      <c r="B4" s="29" t="s">
        <v>2</v>
      </c>
      <c r="C4" s="29" t="s">
        <v>2</v>
      </c>
      <c r="D4" s="29" t="s">
        <v>2</v>
      </c>
      <c r="E4" s="29" t="s">
        <v>2</v>
      </c>
      <c r="F4" s="29" t="s">
        <v>2</v>
      </c>
      <c r="G4" s="30" t="s">
        <v>25</v>
      </c>
      <c r="H4" s="29" t="s">
        <v>2</v>
      </c>
    </row>
    <row r="5" spans="1:8" s="4" customFormat="1" ht="16.5" customHeight="1" x14ac:dyDescent="0.3">
      <c r="B5" s="7">
        <f t="array" ref="B5:H5">Dagen+8+DATE(Calendar1Year,Calendar1MonthOption,1)-WEEKDAY(DATE(Calendar1Year,Calendar1MonthOption,1),WeekdayOption)</f>
        <v>44781</v>
      </c>
      <c r="C5" s="7">
        <v>44782</v>
      </c>
      <c r="D5" s="7">
        <v>44783</v>
      </c>
      <c r="E5" s="7">
        <v>44784</v>
      </c>
      <c r="F5" s="7">
        <v>44785</v>
      </c>
      <c r="G5" s="7">
        <v>44786</v>
      </c>
      <c r="H5" s="7">
        <v>44787</v>
      </c>
    </row>
    <row r="6" spans="1:8" s="4" customFormat="1" ht="56.25" customHeight="1" x14ac:dyDescent="0.3">
      <c r="B6" s="29" t="s">
        <v>2</v>
      </c>
      <c r="C6" s="29" t="s">
        <v>2</v>
      </c>
      <c r="D6" s="29" t="s">
        <v>2</v>
      </c>
      <c r="E6" s="29" t="s">
        <v>2</v>
      </c>
      <c r="F6" s="29" t="s">
        <v>2</v>
      </c>
      <c r="G6" s="29" t="s">
        <v>2</v>
      </c>
      <c r="H6" s="29" t="s">
        <v>2</v>
      </c>
    </row>
    <row r="7" spans="1:8" s="4" customFormat="1" ht="16.5" customHeight="1" x14ac:dyDescent="0.3">
      <c r="B7" s="7">
        <f t="array" ref="B7:H7">Dagen+15+DATE(Calendar1Year,Calendar1MonthOption,1)-WEEKDAY(DATE(Calendar1Year,Calendar1MonthOption,1),WeekdayOption)</f>
        <v>44788</v>
      </c>
      <c r="C7" s="7">
        <v>44789</v>
      </c>
      <c r="D7" s="7">
        <v>44790</v>
      </c>
      <c r="E7" s="7">
        <v>44791</v>
      </c>
      <c r="F7" s="7">
        <v>44792</v>
      </c>
      <c r="G7" s="7">
        <v>44793</v>
      </c>
      <c r="H7" s="7">
        <v>44794</v>
      </c>
    </row>
    <row r="8" spans="1:8" s="4" customFormat="1" ht="56.25" customHeight="1" x14ac:dyDescent="0.3">
      <c r="B8" s="29" t="s">
        <v>2</v>
      </c>
      <c r="C8" s="29" t="s">
        <v>2</v>
      </c>
      <c r="D8" s="29" t="s">
        <v>2</v>
      </c>
      <c r="E8" s="29" t="s">
        <v>2</v>
      </c>
      <c r="F8" s="29" t="s">
        <v>43</v>
      </c>
      <c r="G8" s="29" t="s">
        <v>2</v>
      </c>
      <c r="H8" s="29" t="s">
        <v>2</v>
      </c>
    </row>
    <row r="9" spans="1:8" s="4" customFormat="1" ht="16.5" customHeight="1" x14ac:dyDescent="0.3">
      <c r="B9" s="18">
        <f t="array" ref="B9:H9">Dagen+22+DATE(Calendar1Year,Calendar1MonthOption,1)-WEEKDAY(DATE(Calendar1Year,Calendar1MonthOption,1),WeekdayOption)</f>
        <v>44795</v>
      </c>
      <c r="C9" s="119">
        <v>44796</v>
      </c>
      <c r="D9" s="119">
        <v>44797</v>
      </c>
      <c r="E9" s="119">
        <v>44798</v>
      </c>
      <c r="F9" s="119">
        <v>44799</v>
      </c>
      <c r="G9" s="18">
        <v>44800</v>
      </c>
      <c r="H9" s="18">
        <v>44801</v>
      </c>
    </row>
    <row r="10" spans="1:8" s="4" customFormat="1" ht="56.25" customHeight="1" x14ac:dyDescent="0.3">
      <c r="B10" s="125" t="s">
        <v>4</v>
      </c>
      <c r="C10" s="153"/>
      <c r="D10" s="153"/>
      <c r="E10" s="153"/>
      <c r="F10" s="153"/>
      <c r="G10" s="68"/>
      <c r="H10" s="68"/>
    </row>
    <row r="11" spans="1:8" s="4" customFormat="1" ht="16.5" customHeight="1" x14ac:dyDescent="0.3">
      <c r="B11" s="119">
        <f t="array" ref="B11:H11">Dagen+29+DATE(Calendar1Year,Calendar1MonthOption,1)-WEEKDAY(DATE(Calendar1Year,Calendar1MonthOption,1),WeekdayOption)</f>
        <v>44802</v>
      </c>
      <c r="C11" s="18">
        <v>44803</v>
      </c>
      <c r="D11" s="119">
        <v>44804</v>
      </c>
      <c r="E11" s="119">
        <v>44805</v>
      </c>
      <c r="F11" s="119">
        <v>44806</v>
      </c>
      <c r="G11" s="18">
        <v>44807</v>
      </c>
      <c r="H11" s="18">
        <v>44808</v>
      </c>
    </row>
    <row r="12" spans="1:8" s="4" customFormat="1" ht="57" customHeight="1" x14ac:dyDescent="0.3">
      <c r="B12" s="153"/>
      <c r="C12" s="71"/>
      <c r="D12" s="154"/>
      <c r="E12" s="153"/>
      <c r="F12" s="153"/>
      <c r="G12" s="68"/>
      <c r="H12" s="68"/>
    </row>
    <row r="13" spans="1:8" s="4" customFormat="1" ht="16.5" customHeight="1" x14ac:dyDescent="0.3">
      <c r="B13" s="6">
        <f t="array" ref="B13:C13">Dagen+36+DATE(Calendar1Year,Calendar1MonthOption,1)-WEEKDAY(DATE(Calendar1Year,Calendar1MonthOption,1),WeekdayOption)</f>
        <v>44809</v>
      </c>
      <c r="C13" s="121">
        <v>44810</v>
      </c>
      <c r="D13" s="144" t="s">
        <v>44</v>
      </c>
      <c r="E13" s="145"/>
      <c r="F13" s="145"/>
      <c r="G13" s="145"/>
      <c r="H13" s="146"/>
    </row>
    <row r="14" spans="1:8" ht="63.75" customHeight="1" x14ac:dyDescent="0.3">
      <c r="B14" s="3"/>
      <c r="C14" s="3"/>
      <c r="D14" s="147"/>
      <c r="E14" s="141"/>
      <c r="F14" s="141"/>
      <c r="G14" s="141"/>
      <c r="H14" s="141"/>
    </row>
    <row r="15" spans="1:8" ht="54" customHeight="1" x14ac:dyDescent="0.7">
      <c r="A15" s="1"/>
      <c r="B15" s="8">
        <f>YEAR(DATE(Calendar1Year,Calendar1MonthOption+1,1))</f>
        <v>2022</v>
      </c>
      <c r="C15" s="9" t="str">
        <f>TEXT(DATE(Calendar1Year,Calendar1MonthOption+1,1),"mmmm")</f>
        <v>september</v>
      </c>
      <c r="D15" s="10"/>
      <c r="E15" s="10"/>
      <c r="F15" s="10"/>
      <c r="G15" s="10"/>
      <c r="H15" s="10"/>
    </row>
    <row r="16" spans="1:8" ht="14.25" customHeight="1" x14ac:dyDescent="0.3">
      <c r="A16" s="2"/>
      <c r="B16" s="11" t="str">
        <f>UPPER(TEXT(B17,"dddd"))</f>
        <v>MAANDAG</v>
      </c>
      <c r="C16" s="12" t="str">
        <f t="shared" ref="C16:H16" si="1">UPPER(TEXT(C17,"dddd"))</f>
        <v>DINSDAG</v>
      </c>
      <c r="D16" s="11" t="str">
        <f t="shared" si="1"/>
        <v>WOENSDAG</v>
      </c>
      <c r="E16" s="12" t="str">
        <f t="shared" si="1"/>
        <v>DONDERDAG</v>
      </c>
      <c r="F16" s="11" t="str">
        <f t="shared" si="1"/>
        <v>VRIJDAG</v>
      </c>
      <c r="G16" s="12" t="str">
        <f t="shared" si="1"/>
        <v>ZATERDAG</v>
      </c>
      <c r="H16" s="11" t="str">
        <f t="shared" si="1"/>
        <v>ZONDAG</v>
      </c>
    </row>
    <row r="17" spans="1:8" s="4" customFormat="1" ht="16.5" customHeight="1" x14ac:dyDescent="0.3">
      <c r="B17" s="73">
        <f t="array" ref="B17:H17">Dagen+1+DATE(Calendar2Year,Calendar2MonthOption,1)-WEEKDAY(DATE(Calendar2Year,Calendar2MonthOption,1),WeekdayOption)</f>
        <v>44802</v>
      </c>
      <c r="C17" s="73">
        <v>44803</v>
      </c>
      <c r="D17" s="73">
        <v>44804</v>
      </c>
      <c r="E17" s="73">
        <v>44805</v>
      </c>
      <c r="F17" s="73">
        <v>44806</v>
      </c>
      <c r="G17" s="73">
        <v>44807</v>
      </c>
      <c r="H17" s="73">
        <v>44808</v>
      </c>
    </row>
    <row r="18" spans="1:8" s="4" customFormat="1" ht="56.25" customHeight="1" x14ac:dyDescent="0.3">
      <c r="B18" s="74"/>
      <c r="C18" s="74"/>
      <c r="D18" s="74"/>
      <c r="E18" s="74"/>
      <c r="F18" s="74"/>
      <c r="G18" s="75"/>
      <c r="H18" s="75"/>
    </row>
    <row r="19" spans="1:8" s="4" customFormat="1" ht="16.5" customHeight="1" x14ac:dyDescent="0.3">
      <c r="B19" s="119">
        <f t="array" ref="B19:H19">Dagen+8+DATE(Calendar2Year,Calendar2MonthOption,1)-WEEKDAY(DATE(Calendar2Year,Calendar2MonthOption,1),WeekdayOption)</f>
        <v>44809</v>
      </c>
      <c r="C19" s="119">
        <v>44810</v>
      </c>
      <c r="D19" s="119">
        <v>44811</v>
      </c>
      <c r="E19" s="119">
        <v>44812</v>
      </c>
      <c r="F19" s="119">
        <v>44813</v>
      </c>
      <c r="G19" s="13">
        <v>44814</v>
      </c>
      <c r="H19" s="13">
        <v>44815</v>
      </c>
    </row>
    <row r="20" spans="1:8" s="4" customFormat="1" ht="56.25" customHeight="1" x14ac:dyDescent="0.3">
      <c r="B20" s="155"/>
      <c r="C20" s="155"/>
      <c r="D20" s="155"/>
      <c r="E20" s="155"/>
      <c r="F20" s="155"/>
      <c r="G20" s="14"/>
      <c r="H20" s="14"/>
    </row>
    <row r="21" spans="1:8" s="4" customFormat="1" ht="16.5" customHeight="1" x14ac:dyDescent="0.3">
      <c r="B21" s="18">
        <f t="array" ref="B21:H21">Dagen+15+DATE(Calendar2Year,Calendar2MonthOption,1)-WEEKDAY(DATE(Calendar2Year,Calendar2MonthOption,1),WeekdayOption)</f>
        <v>44816</v>
      </c>
      <c r="C21" s="18">
        <v>44817</v>
      </c>
      <c r="D21" s="18">
        <v>44818</v>
      </c>
      <c r="E21" s="18">
        <v>44819</v>
      </c>
      <c r="F21" s="18">
        <v>44820</v>
      </c>
      <c r="G21" s="13">
        <v>44821</v>
      </c>
      <c r="H21" s="13">
        <v>44822</v>
      </c>
    </row>
    <row r="22" spans="1:8" s="4" customFormat="1" ht="56.25" customHeight="1" x14ac:dyDescent="0.3">
      <c r="B22" s="112"/>
      <c r="C22" s="113" t="s">
        <v>40</v>
      </c>
      <c r="D22" s="40" t="s">
        <v>28</v>
      </c>
      <c r="E22" s="40"/>
      <c r="F22" s="120"/>
      <c r="G22" s="14"/>
      <c r="H22" s="14"/>
    </row>
    <row r="23" spans="1:8" s="4" customFormat="1" ht="16.5" customHeight="1" x14ac:dyDescent="0.3">
      <c r="B23" s="18">
        <f t="array" ref="B23:H23">Dagen+22+DATE(Calendar2Year,Calendar2MonthOption,1)-WEEKDAY(DATE(Calendar2Year,Calendar2MonthOption,1),WeekdayOption)</f>
        <v>44823</v>
      </c>
      <c r="C23" s="13">
        <v>44824</v>
      </c>
      <c r="D23" s="13">
        <v>44825</v>
      </c>
      <c r="E23" s="13">
        <v>44826</v>
      </c>
      <c r="F23" s="13">
        <v>44827</v>
      </c>
      <c r="G23" s="13">
        <v>44828</v>
      </c>
      <c r="H23" s="13">
        <v>44829</v>
      </c>
    </row>
    <row r="24" spans="1:8" s="4" customFormat="1" ht="56.25" customHeight="1" x14ac:dyDescent="0.3">
      <c r="B24" s="112"/>
      <c r="C24" s="33"/>
      <c r="D24" s="126" t="s">
        <v>8</v>
      </c>
      <c r="E24" s="43"/>
      <c r="F24" s="15"/>
      <c r="G24" s="26"/>
      <c r="H24" s="70"/>
    </row>
    <row r="25" spans="1:8" s="4" customFormat="1" ht="16.5" customHeight="1" x14ac:dyDescent="0.3">
      <c r="B25" s="18">
        <f t="array" ref="B25:H25">Dagen+29+DATE(Calendar2Year,Calendar2MonthOption,1)-WEEKDAY(DATE(Calendar2Year,Calendar2MonthOption,1),WeekdayOption)</f>
        <v>44830</v>
      </c>
      <c r="C25" s="7">
        <v>44831</v>
      </c>
      <c r="D25" s="18">
        <v>44832</v>
      </c>
      <c r="E25" s="13">
        <v>44833</v>
      </c>
      <c r="F25" s="13">
        <v>44834</v>
      </c>
      <c r="G25" s="13">
        <v>44835</v>
      </c>
      <c r="H25" s="13">
        <v>44836</v>
      </c>
    </row>
    <row r="26" spans="1:8" s="4" customFormat="1" ht="57" customHeight="1" x14ac:dyDescent="0.3">
      <c r="B26" s="54"/>
      <c r="C26" s="124" t="s">
        <v>81</v>
      </c>
      <c r="D26" s="47"/>
      <c r="E26" s="108"/>
      <c r="F26" s="113" t="s">
        <v>5</v>
      </c>
      <c r="G26" s="80"/>
      <c r="H26" s="81"/>
    </row>
    <row r="27" spans="1:8" s="4" customFormat="1" ht="16.5" customHeight="1" x14ac:dyDescent="0.3">
      <c r="B27" s="6">
        <f t="array" ref="B27:C27">Dagen+36+DATE(Calendar2Year,Calendar2MonthOption,1)-WEEKDAY(DATE(Calendar2Year,Calendar2MonthOption,1),WeekdayOption)</f>
        <v>44837</v>
      </c>
      <c r="C27" s="121">
        <v>44838</v>
      </c>
      <c r="D27" s="148" t="s">
        <v>44</v>
      </c>
      <c r="E27" s="149"/>
      <c r="F27" s="149"/>
      <c r="G27" s="149"/>
      <c r="H27" s="150"/>
    </row>
    <row r="28" spans="1:8" ht="63.75" customHeight="1" x14ac:dyDescent="0.3">
      <c r="B28" s="3"/>
      <c r="C28" s="3"/>
      <c r="D28" s="141"/>
      <c r="E28" s="141"/>
      <c r="F28" s="141"/>
      <c r="G28" s="141"/>
      <c r="H28" s="141"/>
    </row>
    <row r="29" spans="1:8" ht="54" customHeight="1" x14ac:dyDescent="0.7">
      <c r="A29" s="1"/>
      <c r="B29" s="8">
        <f>YEAR(DATE(Calendar2Year,Calendar2MonthOption+1,1))</f>
        <v>2022</v>
      </c>
      <c r="C29" s="9" t="str">
        <f>TEXT(DATE(Calendar2Year,Calendar2MonthOption+1,1),"mmmm")</f>
        <v>oktober</v>
      </c>
      <c r="D29" s="10"/>
      <c r="E29" s="10"/>
      <c r="F29" s="10"/>
      <c r="G29" s="10"/>
      <c r="H29" s="10"/>
    </row>
    <row r="30" spans="1:8" ht="14.25" customHeight="1" x14ac:dyDescent="0.3">
      <c r="A30" s="2"/>
      <c r="B30" s="11" t="str">
        <f>UPPER(TEXT(B31,"dddd"))</f>
        <v>MAANDAG</v>
      </c>
      <c r="C30" s="12" t="str">
        <f t="shared" ref="C30" si="2">UPPER(TEXT(C31,"dddd"))</f>
        <v>DINSDAG</v>
      </c>
      <c r="D30" s="11" t="str">
        <f t="shared" ref="D30" si="3">UPPER(TEXT(D31,"dddd"))</f>
        <v>WOENSDAG</v>
      </c>
      <c r="E30" s="12" t="str">
        <f t="shared" ref="E30" si="4">UPPER(TEXT(E31,"dddd"))</f>
        <v>DONDERDAG</v>
      </c>
      <c r="F30" s="11" t="str">
        <f t="shared" ref="F30" si="5">UPPER(TEXT(F31,"dddd"))</f>
        <v>VRIJDAG</v>
      </c>
      <c r="G30" s="12" t="str">
        <f t="shared" ref="G30" si="6">UPPER(TEXT(G31,"dddd"))</f>
        <v>ZATERDAG</v>
      </c>
      <c r="H30" s="11" t="str">
        <f t="shared" ref="H30" si="7">UPPER(TEXT(H31,"dddd"))</f>
        <v>ZONDAG</v>
      </c>
    </row>
    <row r="31" spans="1:8" s="4" customFormat="1" ht="16.5" customHeight="1" x14ac:dyDescent="0.3">
      <c r="B31" s="13">
        <f t="array" ref="B31:H31">Dagen+1+DATE(Calendar3Year,Calendar3MonthOption,1)-WEEKDAY(DATE(Calendar3Year,Calendar3MonthOption,1),WeekdayOption)</f>
        <v>44830</v>
      </c>
      <c r="C31" s="13">
        <v>44831</v>
      </c>
      <c r="D31" s="13">
        <v>44832</v>
      </c>
      <c r="E31" s="13">
        <v>44833</v>
      </c>
      <c r="F31" s="13">
        <v>44834</v>
      </c>
      <c r="G31" s="13">
        <v>44835</v>
      </c>
      <c r="H31" s="13">
        <v>44836</v>
      </c>
    </row>
    <row r="32" spans="1:8" s="4" customFormat="1" ht="56.25" customHeight="1" x14ac:dyDescent="0.3">
      <c r="B32" s="57"/>
      <c r="C32" s="58"/>
      <c r="D32" s="59"/>
      <c r="E32" s="58"/>
      <c r="F32" s="78"/>
      <c r="G32" s="79"/>
      <c r="H32" s="79"/>
    </row>
    <row r="33" spans="1:8" s="4" customFormat="1" ht="16.5" customHeight="1" x14ac:dyDescent="0.3">
      <c r="B33" s="13">
        <f t="array" ref="B33:H33">Dagen+8+DATE(Calendar3Year,Calendar3MonthOption,1)-WEEKDAY(DATE(Calendar3Year,Calendar3MonthOption,1),WeekdayOption)</f>
        <v>44837</v>
      </c>
      <c r="C33" s="13">
        <v>44838</v>
      </c>
      <c r="D33" s="13">
        <v>44839</v>
      </c>
      <c r="E33" s="13">
        <v>44840</v>
      </c>
      <c r="F33" s="13">
        <v>44841</v>
      </c>
      <c r="G33" s="13">
        <v>44842</v>
      </c>
      <c r="H33" s="13">
        <v>44843</v>
      </c>
    </row>
    <row r="34" spans="1:8" s="4" customFormat="1" ht="56.25" customHeight="1" x14ac:dyDescent="0.3">
      <c r="B34" s="50"/>
      <c r="C34" s="127" t="s">
        <v>54</v>
      </c>
      <c r="D34" s="128" t="s">
        <v>55</v>
      </c>
      <c r="E34" s="43"/>
      <c r="F34" s="14"/>
      <c r="G34" s="14"/>
      <c r="H34" s="22"/>
    </row>
    <row r="35" spans="1:8" s="4" customFormat="1" ht="16.5" customHeight="1" x14ac:dyDescent="0.3">
      <c r="B35" s="18">
        <f t="array" ref="B35:H35">Dagen+15+DATE(Calendar3Year,Calendar3MonthOption,1)-WEEKDAY(DATE(Calendar3Year,Calendar3MonthOption,1),WeekdayOption)</f>
        <v>44844</v>
      </c>
      <c r="C35" s="13">
        <v>44845</v>
      </c>
      <c r="D35" s="13">
        <v>44846</v>
      </c>
      <c r="E35" s="13">
        <v>44847</v>
      </c>
      <c r="F35" s="13">
        <v>44848</v>
      </c>
      <c r="G35" s="18">
        <v>44849</v>
      </c>
      <c r="H35" s="18">
        <v>44850</v>
      </c>
    </row>
    <row r="36" spans="1:8" s="4" customFormat="1" ht="56.25" customHeight="1" x14ac:dyDescent="0.3">
      <c r="B36" s="53"/>
      <c r="C36" s="26"/>
      <c r="D36" s="41" t="s">
        <v>41</v>
      </c>
      <c r="E36" s="23"/>
      <c r="F36" s="14"/>
      <c r="G36" s="104"/>
      <c r="H36" s="113" t="s">
        <v>7</v>
      </c>
    </row>
    <row r="37" spans="1:8" s="4" customFormat="1" ht="16.5" customHeight="1" x14ac:dyDescent="0.3">
      <c r="B37" s="18">
        <f t="array" ref="B37:H37">Dagen+22+DATE(Calendar3Year,Calendar3MonthOption,1)-WEEKDAY(DATE(Calendar3Year,Calendar3MonthOption,1),WeekdayOption)</f>
        <v>44851</v>
      </c>
      <c r="C37" s="18">
        <v>44852</v>
      </c>
      <c r="D37" s="18">
        <v>44853</v>
      </c>
      <c r="E37" s="18">
        <v>44854</v>
      </c>
      <c r="F37" s="18">
        <v>44855</v>
      </c>
      <c r="G37" s="7">
        <v>44856</v>
      </c>
      <c r="H37" s="7">
        <v>44857</v>
      </c>
    </row>
    <row r="38" spans="1:8" s="4" customFormat="1" ht="56.25" customHeight="1" x14ac:dyDescent="0.3">
      <c r="B38" s="98"/>
      <c r="C38" s="113" t="s">
        <v>36</v>
      </c>
      <c r="D38" s="113" t="s">
        <v>72</v>
      </c>
      <c r="E38" s="113" t="s">
        <v>56</v>
      </c>
      <c r="F38" s="98"/>
      <c r="G38" s="63" t="s">
        <v>6</v>
      </c>
      <c r="H38" s="63" t="s">
        <v>6</v>
      </c>
    </row>
    <row r="39" spans="1:8" s="4" customFormat="1" ht="16.5" customHeight="1" x14ac:dyDescent="0.3">
      <c r="B39" s="7">
        <f t="array" ref="B39:H39">Dagen+29+DATE(Calendar3Year,Calendar3MonthOption,1)-WEEKDAY(DATE(Calendar3Year,Calendar3MonthOption,1),WeekdayOption)</f>
        <v>44858</v>
      </c>
      <c r="C39" s="7">
        <v>44859</v>
      </c>
      <c r="D39" s="7">
        <v>44860</v>
      </c>
      <c r="E39" s="7">
        <v>44861</v>
      </c>
      <c r="F39" s="7">
        <v>44862</v>
      </c>
      <c r="G39" s="7">
        <v>44863</v>
      </c>
      <c r="H39" s="7">
        <v>44864</v>
      </c>
    </row>
    <row r="40" spans="1:8" s="4" customFormat="1" ht="57" customHeight="1" x14ac:dyDescent="0.3">
      <c r="B40" s="63" t="s">
        <v>6</v>
      </c>
      <c r="C40" s="63" t="s">
        <v>6</v>
      </c>
      <c r="D40" s="63" t="s">
        <v>45</v>
      </c>
      <c r="E40" s="63" t="s">
        <v>6</v>
      </c>
      <c r="F40" s="63" t="s">
        <v>6</v>
      </c>
      <c r="G40" s="63" t="s">
        <v>6</v>
      </c>
      <c r="H40" s="63" t="s">
        <v>6</v>
      </c>
    </row>
    <row r="41" spans="1:8" s="4" customFormat="1" ht="16.5" customHeight="1" x14ac:dyDescent="0.3">
      <c r="B41" s="6">
        <f t="array" ref="B41:C41">Dagen+36+DATE(Calendar3Year,Calendar3MonthOption,1)-WEEKDAY(DATE(Calendar3Year,Calendar3MonthOption,1),WeekdayOption)</f>
        <v>44865</v>
      </c>
      <c r="C41" s="6">
        <v>44866</v>
      </c>
      <c r="D41" s="140" t="s">
        <v>3</v>
      </c>
      <c r="E41" s="140"/>
      <c r="F41" s="140"/>
      <c r="G41" s="140"/>
      <c r="H41" s="140"/>
    </row>
    <row r="42" spans="1:8" ht="63.75" customHeight="1" x14ac:dyDescent="0.3">
      <c r="B42" s="3"/>
      <c r="C42" s="3"/>
      <c r="D42" s="141"/>
      <c r="E42" s="141"/>
      <c r="F42" s="141"/>
      <c r="G42" s="141"/>
      <c r="H42" s="141"/>
    </row>
    <row r="43" spans="1:8" ht="54" customHeight="1" x14ac:dyDescent="0.7">
      <c r="A43" s="1"/>
      <c r="B43" s="8">
        <f>YEAR(DATE(Calendar3Year,Calendar3MonthOption+1,1))</f>
        <v>2022</v>
      </c>
      <c r="C43" s="9" t="str">
        <f>TEXT(DATE(Calendar3Year,Calendar3MonthOption+1,1),"mmmm")</f>
        <v>november</v>
      </c>
      <c r="D43" s="10"/>
      <c r="E43" s="10"/>
      <c r="F43" s="10"/>
      <c r="G43" s="10"/>
      <c r="H43" s="10"/>
    </row>
    <row r="44" spans="1:8" ht="14.25" customHeight="1" x14ac:dyDescent="0.3">
      <c r="A44" s="2"/>
      <c r="B44" s="11" t="str">
        <f>UPPER(TEXT(B45,"dddd"))</f>
        <v>MAANDAG</v>
      </c>
      <c r="C44" s="12" t="str">
        <f t="shared" ref="C44" si="8">UPPER(TEXT(C45,"dddd"))</f>
        <v>DINSDAG</v>
      </c>
      <c r="D44" s="11" t="str">
        <f t="shared" ref="D44" si="9">UPPER(TEXT(D45,"dddd"))</f>
        <v>WOENSDAG</v>
      </c>
      <c r="E44" s="12" t="str">
        <f t="shared" ref="E44" si="10">UPPER(TEXT(E45,"dddd"))</f>
        <v>DONDERDAG</v>
      </c>
      <c r="F44" s="11" t="str">
        <f t="shared" ref="F44" si="11">UPPER(TEXT(F45,"dddd"))</f>
        <v>VRIJDAG</v>
      </c>
      <c r="G44" s="12" t="str">
        <f t="shared" ref="G44" si="12">UPPER(TEXT(G45,"dddd"))</f>
        <v>ZATERDAG</v>
      </c>
      <c r="H44" s="11" t="str">
        <f t="shared" ref="H44" si="13">UPPER(TEXT(H45,"dddd"))</f>
        <v>ZONDAG</v>
      </c>
    </row>
    <row r="45" spans="1:8" s="4" customFormat="1" ht="16.5" customHeight="1" x14ac:dyDescent="0.3">
      <c r="B45" s="13">
        <f t="array" ref="B45:H45">Dagen+1+DATE(Calendar4Year,Calendar4MonthOption,1)-WEEKDAY(DATE(Calendar4Year,Calendar4MonthOption,1),WeekdayOption)</f>
        <v>44865</v>
      </c>
      <c r="C45" s="13">
        <v>44866</v>
      </c>
      <c r="D45" s="13">
        <v>44867</v>
      </c>
      <c r="E45" s="18">
        <v>44868</v>
      </c>
      <c r="F45" s="13">
        <v>44869</v>
      </c>
      <c r="G45" s="13">
        <v>44870</v>
      </c>
      <c r="H45" s="13">
        <v>44871</v>
      </c>
    </row>
    <row r="46" spans="1:8" s="4" customFormat="1" ht="56.25" customHeight="1" x14ac:dyDescent="0.3">
      <c r="B46" s="128" t="s">
        <v>57</v>
      </c>
      <c r="C46" s="14"/>
      <c r="D46" s="51"/>
      <c r="E46" s="45"/>
      <c r="F46" s="14"/>
      <c r="G46" s="14"/>
      <c r="H46" s="14"/>
    </row>
    <row r="47" spans="1:8" s="4" customFormat="1" ht="16.5" customHeight="1" x14ac:dyDescent="0.3">
      <c r="B47" s="13">
        <f t="array" ref="B47:H47">Dagen+8+DATE(Calendar4Year,Calendar4MonthOption,1)-WEEKDAY(DATE(Calendar4Year,Calendar4MonthOption,1),WeekdayOption)</f>
        <v>44872</v>
      </c>
      <c r="C47" s="13">
        <v>44873</v>
      </c>
      <c r="D47" s="13">
        <v>44874</v>
      </c>
      <c r="E47" s="7">
        <v>44875</v>
      </c>
      <c r="F47" s="7">
        <v>44876</v>
      </c>
      <c r="G47" s="13">
        <v>44877</v>
      </c>
      <c r="H47" s="13">
        <v>44878</v>
      </c>
    </row>
    <row r="48" spans="1:8" s="4" customFormat="1" ht="56.25" customHeight="1" x14ac:dyDescent="0.3">
      <c r="B48" s="54"/>
      <c r="C48" s="129" t="s">
        <v>58</v>
      </c>
      <c r="D48" s="101"/>
      <c r="E48" s="151" t="s">
        <v>82</v>
      </c>
      <c r="F48" s="151" t="s">
        <v>82</v>
      </c>
      <c r="G48" s="14"/>
      <c r="H48" s="14"/>
    </row>
    <row r="49" spans="1:8" s="4" customFormat="1" ht="16.5" customHeight="1" x14ac:dyDescent="0.3">
      <c r="B49" s="13">
        <f t="array" ref="B49:H49">Dagen+15+DATE(Calendar4Year,Calendar4MonthOption,1)-WEEKDAY(DATE(Calendar4Year,Calendar4MonthOption,1),WeekdayOption)</f>
        <v>44879</v>
      </c>
      <c r="C49" s="13">
        <v>44880</v>
      </c>
      <c r="D49" s="13">
        <v>44881</v>
      </c>
      <c r="E49" s="13">
        <v>44882</v>
      </c>
      <c r="F49" s="13">
        <v>44883</v>
      </c>
      <c r="G49" s="13">
        <v>44884</v>
      </c>
      <c r="H49" s="13">
        <v>44885</v>
      </c>
    </row>
    <row r="50" spans="1:8" s="4" customFormat="1" ht="56.25" customHeight="1" x14ac:dyDescent="0.3">
      <c r="B50" s="130" t="s">
        <v>60</v>
      </c>
      <c r="C50" s="26"/>
      <c r="D50" s="14"/>
      <c r="E50" s="14"/>
      <c r="F50" s="14"/>
      <c r="G50" s="14"/>
      <c r="H50" s="14"/>
    </row>
    <row r="51" spans="1:8" s="4" customFormat="1" ht="16.5" customHeight="1" x14ac:dyDescent="0.3">
      <c r="B51" s="18">
        <f t="array" ref="B51:H51">Dagen+22+DATE(Calendar4Year,Calendar4MonthOption,1)-WEEKDAY(DATE(Calendar4Year,Calendar4MonthOption,1),WeekdayOption)</f>
        <v>44886</v>
      </c>
      <c r="C51" s="13">
        <v>44887</v>
      </c>
      <c r="D51" s="13">
        <v>44888</v>
      </c>
      <c r="E51" s="13">
        <v>44889</v>
      </c>
      <c r="F51" s="13">
        <v>44890</v>
      </c>
      <c r="G51" s="13">
        <v>44891</v>
      </c>
      <c r="H51" s="13">
        <v>44892</v>
      </c>
    </row>
    <row r="52" spans="1:8" s="4" customFormat="1" ht="56.25" customHeight="1" x14ac:dyDescent="0.3">
      <c r="B52" s="130" t="s">
        <v>59</v>
      </c>
      <c r="C52" s="76"/>
      <c r="D52" s="35"/>
      <c r="E52" s="28"/>
      <c r="F52" s="14"/>
      <c r="G52" s="14"/>
      <c r="H52" s="14"/>
    </row>
    <row r="53" spans="1:8" s="4" customFormat="1" ht="16.5" customHeight="1" x14ac:dyDescent="0.3">
      <c r="B53" s="13">
        <f t="array" ref="B53:H53">Dagen+29+DATE(Calendar4Year,Calendar4MonthOption,1)-WEEKDAY(DATE(Calendar4Year,Calendar4MonthOption,1),WeekdayOption)</f>
        <v>44893</v>
      </c>
      <c r="C53" s="13">
        <v>44894</v>
      </c>
      <c r="D53" s="18">
        <v>44895</v>
      </c>
      <c r="E53" s="18">
        <v>44896</v>
      </c>
      <c r="F53" s="18">
        <v>44897</v>
      </c>
      <c r="G53" s="18">
        <v>44898</v>
      </c>
      <c r="H53" s="18">
        <v>44899</v>
      </c>
    </row>
    <row r="54" spans="1:8" s="4" customFormat="1" ht="57" customHeight="1" x14ac:dyDescent="0.3">
      <c r="B54" s="15"/>
      <c r="C54" s="109"/>
      <c r="D54" s="19"/>
      <c r="E54" s="19"/>
      <c r="F54" s="19"/>
      <c r="G54" s="19"/>
      <c r="H54" s="19"/>
    </row>
    <row r="55" spans="1:8" s="4" customFormat="1" ht="16.5" customHeight="1" x14ac:dyDescent="0.3">
      <c r="B55" s="6">
        <f t="array" ref="B55:C55">Dagen+36+DATE(Calendar4Year,Calendar4MonthOption,1)-WEEKDAY(DATE(Calendar4Year,Calendar4MonthOption,1),WeekdayOption)</f>
        <v>44900</v>
      </c>
      <c r="C55" s="6">
        <v>44901</v>
      </c>
      <c r="D55" s="140" t="s">
        <v>3</v>
      </c>
      <c r="E55" s="140"/>
      <c r="F55" s="140"/>
      <c r="G55" s="140"/>
      <c r="H55" s="140"/>
    </row>
    <row r="56" spans="1:8" ht="63.75" customHeight="1" x14ac:dyDescent="0.3">
      <c r="B56" s="3"/>
      <c r="C56" s="3"/>
      <c r="D56" s="141"/>
      <c r="E56" s="141"/>
      <c r="F56" s="141"/>
      <c r="G56" s="141"/>
      <c r="H56" s="141"/>
    </row>
    <row r="57" spans="1:8" ht="54" customHeight="1" x14ac:dyDescent="0.7">
      <c r="A57" s="1"/>
      <c r="B57" s="8">
        <f>YEAR(DATE(Calendar4Year,Calendar4MonthOption+1,1))</f>
        <v>2022</v>
      </c>
      <c r="C57" s="9" t="str">
        <f>TEXT(DATE(Calendar4Year,Calendar4MonthOption+1,1),"mmmm")</f>
        <v>december</v>
      </c>
      <c r="D57" s="10"/>
      <c r="E57" s="10"/>
      <c r="F57" s="10"/>
      <c r="G57" s="10"/>
      <c r="H57" s="10"/>
    </row>
    <row r="58" spans="1:8" ht="14.25" customHeight="1" x14ac:dyDescent="0.3">
      <c r="A58" s="2"/>
      <c r="B58" s="11" t="str">
        <f>UPPER(TEXT(B59,"dddd"))</f>
        <v>MAANDAG</v>
      </c>
      <c r="C58" s="12" t="str">
        <f t="shared" ref="C58" si="14">UPPER(TEXT(C59,"dddd"))</f>
        <v>DINSDAG</v>
      </c>
      <c r="D58" s="11" t="str">
        <f t="shared" ref="D58" si="15">UPPER(TEXT(D59,"dddd"))</f>
        <v>WOENSDAG</v>
      </c>
      <c r="E58" s="12" t="str">
        <f t="shared" ref="E58" si="16">UPPER(TEXT(E59,"dddd"))</f>
        <v>DONDERDAG</v>
      </c>
      <c r="F58" s="11" t="str">
        <f t="shared" ref="F58" si="17">UPPER(TEXT(F59,"dddd"))</f>
        <v>VRIJDAG</v>
      </c>
      <c r="G58" s="12" t="str">
        <f t="shared" ref="G58" si="18">UPPER(TEXT(G59,"dddd"))</f>
        <v>ZATERDAG</v>
      </c>
      <c r="H58" s="11" t="str">
        <f t="shared" ref="H58" si="19">UPPER(TEXT(H59,"dddd"))</f>
        <v>ZONDAG</v>
      </c>
    </row>
    <row r="59" spans="1:8" s="4" customFormat="1" ht="16.5" customHeight="1" x14ac:dyDescent="0.3">
      <c r="B59" s="82">
        <f t="array" ref="B59:H59">Dagen+1+DATE(Calendar5Year,Calendar5MonthOption,1)-WEEKDAY(DATE(Calendar5Year,Calendar5MonthOption,1),WeekdayOption)</f>
        <v>44893</v>
      </c>
      <c r="C59" s="62">
        <v>44894</v>
      </c>
      <c r="D59" s="82">
        <v>44895</v>
      </c>
      <c r="E59" s="82">
        <v>44896</v>
      </c>
      <c r="F59" s="82">
        <v>44897</v>
      </c>
      <c r="G59" s="82">
        <v>44898</v>
      </c>
      <c r="H59" s="82">
        <v>44899</v>
      </c>
    </row>
    <row r="60" spans="1:8" s="4" customFormat="1" ht="56.25" customHeight="1" x14ac:dyDescent="0.3">
      <c r="B60" s="60"/>
      <c r="C60" s="57"/>
      <c r="D60" s="83"/>
      <c r="E60" s="83"/>
      <c r="F60" s="84"/>
      <c r="G60" s="85"/>
      <c r="H60" s="86"/>
    </row>
    <row r="61" spans="1:8" s="4" customFormat="1" ht="16.5" customHeight="1" x14ac:dyDescent="0.3">
      <c r="B61" s="7">
        <f t="array" ref="B61:H61">Dagen+8+DATE(Calendar5Year,Calendar5MonthOption,1)-WEEKDAY(DATE(Calendar5Year,Calendar5MonthOption,1),WeekdayOption)</f>
        <v>44900</v>
      </c>
      <c r="C61" s="13">
        <v>44901</v>
      </c>
      <c r="D61" s="13">
        <v>44902</v>
      </c>
      <c r="E61" s="13">
        <v>44903</v>
      </c>
      <c r="F61" s="13">
        <v>44904</v>
      </c>
      <c r="G61" s="13">
        <v>44905</v>
      </c>
      <c r="H61" s="13">
        <v>44906</v>
      </c>
    </row>
    <row r="62" spans="1:8" s="4" customFormat="1" ht="56.25" customHeight="1" x14ac:dyDescent="0.3">
      <c r="B62" s="122" t="s">
        <v>61</v>
      </c>
      <c r="C62" s="49"/>
      <c r="D62" s="49"/>
      <c r="E62" s="34"/>
      <c r="F62" s="14"/>
      <c r="G62" s="14"/>
      <c r="H62" s="14"/>
    </row>
    <row r="63" spans="1:8" s="4" customFormat="1" ht="16.5" customHeight="1" x14ac:dyDescent="0.3">
      <c r="B63" s="13">
        <f t="array" ref="B63:H63">Dagen+15+DATE(Calendar5Year,Calendar5MonthOption,1)-WEEKDAY(DATE(Calendar5Year,Calendar5MonthOption,1),WeekdayOption)</f>
        <v>44907</v>
      </c>
      <c r="C63" s="13">
        <v>44908</v>
      </c>
      <c r="D63" s="13">
        <v>44909</v>
      </c>
      <c r="E63" s="13">
        <v>44910</v>
      </c>
      <c r="F63" s="18">
        <v>44911</v>
      </c>
      <c r="G63" s="13">
        <v>44912</v>
      </c>
      <c r="H63" s="13">
        <v>44913</v>
      </c>
    </row>
    <row r="64" spans="1:8" s="4" customFormat="1" ht="56.25" customHeight="1" x14ac:dyDescent="0.3">
      <c r="B64" s="14"/>
      <c r="C64" s="49"/>
      <c r="D64" s="130" t="s">
        <v>71</v>
      </c>
      <c r="E64" s="43"/>
      <c r="F64" s="37"/>
      <c r="G64" s="14"/>
      <c r="H64" s="14"/>
    </row>
    <row r="65" spans="1:8" s="4" customFormat="1" ht="16.5" customHeight="1" x14ac:dyDescent="0.3">
      <c r="B65" s="18">
        <f t="array" ref="B65:H65">Dagen+22+DATE(Calendar5Year,Calendar5MonthOption,1)-WEEKDAY(DATE(Calendar5Year,Calendar5MonthOption,1),WeekdayOption)</f>
        <v>44914</v>
      </c>
      <c r="C65" s="18">
        <v>44915</v>
      </c>
      <c r="D65" s="18">
        <v>44916</v>
      </c>
      <c r="E65" s="7">
        <v>44917</v>
      </c>
      <c r="F65" s="7">
        <v>44918</v>
      </c>
      <c r="G65" s="7">
        <v>44919</v>
      </c>
      <c r="H65" s="7">
        <v>44920</v>
      </c>
    </row>
    <row r="66" spans="1:8" s="4" customFormat="1" ht="56.25" customHeight="1" x14ac:dyDescent="0.3">
      <c r="B66" s="20"/>
      <c r="C66" s="20"/>
      <c r="D66" s="20"/>
      <c r="E66" s="152" t="s">
        <v>62</v>
      </c>
      <c r="F66" s="156" t="s">
        <v>83</v>
      </c>
      <c r="G66" s="30" t="s">
        <v>9</v>
      </c>
      <c r="H66" s="30" t="s">
        <v>9</v>
      </c>
    </row>
    <row r="67" spans="1:8" s="4" customFormat="1" ht="16.5" customHeight="1" x14ac:dyDescent="0.3">
      <c r="B67" s="7">
        <f t="array" ref="B67:H67">Dagen+29+DATE(Calendar5Year,Calendar5MonthOption,1)-WEEKDAY(DATE(Calendar5Year,Calendar5MonthOption,1),WeekdayOption)</f>
        <v>44921</v>
      </c>
      <c r="C67" s="7">
        <v>44922</v>
      </c>
      <c r="D67" s="7">
        <v>44923</v>
      </c>
      <c r="E67" s="7">
        <v>44924</v>
      </c>
      <c r="F67" s="7">
        <v>44925</v>
      </c>
      <c r="G67" s="7">
        <v>44926</v>
      </c>
      <c r="H67" s="7">
        <v>44927</v>
      </c>
    </row>
    <row r="68" spans="1:8" s="4" customFormat="1" ht="57" customHeight="1" x14ac:dyDescent="0.3">
      <c r="B68" s="30" t="s">
        <v>9</v>
      </c>
      <c r="C68" s="30" t="s">
        <v>9</v>
      </c>
      <c r="D68" s="30" t="s">
        <v>9</v>
      </c>
      <c r="E68" s="30" t="s">
        <v>9</v>
      </c>
      <c r="F68" s="30" t="s">
        <v>9</v>
      </c>
      <c r="G68" s="30" t="s">
        <v>9</v>
      </c>
      <c r="H68" s="30" t="s">
        <v>9</v>
      </c>
    </row>
    <row r="69" spans="1:8" s="4" customFormat="1" ht="16.5" customHeight="1" x14ac:dyDescent="0.3">
      <c r="B69" s="6">
        <f t="array" ref="B69:C69">Dagen+36+DATE(Calendar5Year,Calendar5MonthOption,1)-WEEKDAY(DATE(Calendar5Year,Calendar5MonthOption,1),WeekdayOption)</f>
        <v>44928</v>
      </c>
      <c r="C69" s="6">
        <v>44929</v>
      </c>
      <c r="D69" s="140" t="s">
        <v>3</v>
      </c>
      <c r="E69" s="140"/>
      <c r="F69" s="140"/>
      <c r="G69" s="140"/>
      <c r="H69" s="140"/>
    </row>
    <row r="70" spans="1:8" ht="63.75" customHeight="1" x14ac:dyDescent="0.3">
      <c r="B70" s="3"/>
      <c r="C70" s="3"/>
      <c r="D70" s="141"/>
      <c r="E70" s="141"/>
      <c r="F70" s="141"/>
      <c r="G70" s="141"/>
      <c r="H70" s="141"/>
    </row>
    <row r="71" spans="1:8" ht="54" customHeight="1" x14ac:dyDescent="0.7">
      <c r="A71" s="1"/>
      <c r="B71" s="8">
        <f>YEAR(DATE(Calendar5Year,Calendar5MonthOption+1,1))</f>
        <v>2023</v>
      </c>
      <c r="C71" s="9" t="str">
        <f>TEXT(DATE(Calendar5Year,Calendar5MonthOption+1,1),"mmmm")</f>
        <v>januari</v>
      </c>
      <c r="D71" s="10"/>
      <c r="E71" s="10"/>
      <c r="F71" s="10"/>
      <c r="G71" s="10"/>
      <c r="H71" s="10"/>
    </row>
    <row r="72" spans="1:8" ht="14.25" customHeight="1" x14ac:dyDescent="0.3">
      <c r="A72" s="2"/>
      <c r="B72" s="11" t="str">
        <f>UPPER(TEXT(B73,"dddd"))</f>
        <v>MAANDAG</v>
      </c>
      <c r="C72" s="12" t="str">
        <f t="shared" ref="C72" si="20">UPPER(TEXT(C73,"dddd"))</f>
        <v>DINSDAG</v>
      </c>
      <c r="D72" s="11" t="str">
        <f t="shared" ref="D72" si="21">UPPER(TEXT(D73,"dddd"))</f>
        <v>WOENSDAG</v>
      </c>
      <c r="E72" s="12" t="str">
        <f t="shared" ref="E72" si="22">UPPER(TEXT(E73,"dddd"))</f>
        <v>DONDERDAG</v>
      </c>
      <c r="F72" s="11" t="str">
        <f t="shared" ref="F72" si="23">UPPER(TEXT(F73,"dddd"))</f>
        <v>VRIJDAG</v>
      </c>
      <c r="G72" s="12" t="str">
        <f t="shared" ref="G72" si="24">UPPER(TEXT(G73,"dddd"))</f>
        <v>ZATERDAG</v>
      </c>
      <c r="H72" s="11" t="str">
        <f t="shared" ref="H72" si="25">UPPER(TEXT(H73,"dddd"))</f>
        <v>ZONDAG</v>
      </c>
    </row>
    <row r="73" spans="1:8" s="4" customFormat="1" ht="16.5" customHeight="1" x14ac:dyDescent="0.3">
      <c r="B73" s="62">
        <f t="array" ref="B73:H73">Dagen+1+DATE(Calendar6Year,Calendar6MonthOption,1)-WEEKDAY(DATE(Calendar6Year,Calendar6MonthOption,1),WeekdayOption)</f>
        <v>44921</v>
      </c>
      <c r="C73" s="62">
        <v>44922</v>
      </c>
      <c r="D73" s="62">
        <v>44923</v>
      </c>
      <c r="E73" s="62">
        <v>44924</v>
      </c>
      <c r="F73" s="62">
        <v>44925</v>
      </c>
      <c r="G73" s="82">
        <v>44926</v>
      </c>
      <c r="H73" s="82">
        <v>44927</v>
      </c>
    </row>
    <row r="74" spans="1:8" s="4" customFormat="1" ht="56.25" customHeight="1" x14ac:dyDescent="0.3">
      <c r="B74" s="57"/>
      <c r="C74" s="57"/>
      <c r="D74" s="57"/>
      <c r="E74" s="57"/>
      <c r="F74" s="57"/>
      <c r="G74" s="87"/>
      <c r="H74" s="87"/>
    </row>
    <row r="75" spans="1:8" s="4" customFormat="1" ht="16.5" customHeight="1" x14ac:dyDescent="0.3">
      <c r="B75" s="7">
        <f t="array" ref="B75:H75">Dagen+8+DATE(Calendar6Year,Calendar6MonthOption,1)-WEEKDAY(DATE(Calendar6Year,Calendar6MonthOption,1),WeekdayOption)</f>
        <v>44928</v>
      </c>
      <c r="C75" s="7">
        <v>44929</v>
      </c>
      <c r="D75" s="7">
        <v>44930</v>
      </c>
      <c r="E75" s="7">
        <v>44931</v>
      </c>
      <c r="F75" s="7">
        <v>44932</v>
      </c>
      <c r="G75" s="7">
        <v>44933</v>
      </c>
      <c r="H75" s="7">
        <v>44934</v>
      </c>
    </row>
    <row r="76" spans="1:8" s="4" customFormat="1" ht="56.25" customHeight="1" x14ac:dyDescent="0.3">
      <c r="B76" s="30" t="s">
        <v>27</v>
      </c>
      <c r="C76" s="30" t="s">
        <v>46</v>
      </c>
      <c r="D76" s="30" t="s">
        <v>9</v>
      </c>
      <c r="E76" s="30" t="s">
        <v>9</v>
      </c>
      <c r="F76" s="30" t="s">
        <v>9</v>
      </c>
      <c r="G76" s="30" t="s">
        <v>9</v>
      </c>
      <c r="H76" s="30" t="s">
        <v>9</v>
      </c>
    </row>
    <row r="77" spans="1:8" s="4" customFormat="1" ht="16.5" customHeight="1" x14ac:dyDescent="0.3">
      <c r="B77" s="18">
        <f t="array" ref="B77:H77">Dagen+15+DATE(Calendar6Year,Calendar6MonthOption,1)-WEEKDAY(DATE(Calendar6Year,Calendar6MonthOption,1),WeekdayOption)</f>
        <v>44935</v>
      </c>
      <c r="C77" s="13">
        <v>44936</v>
      </c>
      <c r="D77" s="13">
        <v>44937</v>
      </c>
      <c r="E77" s="13">
        <v>44938</v>
      </c>
      <c r="F77" s="13">
        <v>44939</v>
      </c>
      <c r="G77" s="13">
        <v>44940</v>
      </c>
      <c r="H77" s="13">
        <v>44941</v>
      </c>
    </row>
    <row r="78" spans="1:8" s="4" customFormat="1" ht="56.25" customHeight="1" x14ac:dyDescent="0.3">
      <c r="B78" s="131" t="s">
        <v>47</v>
      </c>
      <c r="C78" s="14"/>
      <c r="D78" s="72"/>
      <c r="E78" s="23"/>
      <c r="F78" s="14"/>
      <c r="G78" s="15"/>
      <c r="H78" s="26"/>
    </row>
    <row r="79" spans="1:8" s="4" customFormat="1" ht="16.5" customHeight="1" x14ac:dyDescent="0.3">
      <c r="B79" s="13">
        <f t="array" ref="B79:H79">Dagen+22+DATE(Calendar6Year,Calendar6MonthOption,1)-WEEKDAY(DATE(Calendar6Year,Calendar6MonthOption,1),WeekdayOption)</f>
        <v>44942</v>
      </c>
      <c r="C79" s="13">
        <v>44943</v>
      </c>
      <c r="D79" s="13">
        <v>44944</v>
      </c>
      <c r="E79" s="13">
        <v>44945</v>
      </c>
      <c r="F79" s="13">
        <v>44946</v>
      </c>
      <c r="G79" s="13">
        <v>44947</v>
      </c>
      <c r="H79" s="13">
        <v>44948</v>
      </c>
    </row>
    <row r="80" spans="1:8" s="4" customFormat="1" ht="56.25" customHeight="1" x14ac:dyDescent="0.3">
      <c r="B80" s="131" t="s">
        <v>48</v>
      </c>
      <c r="C80" s="132" t="s">
        <v>63</v>
      </c>
      <c r="D80" s="14"/>
      <c r="E80" s="76"/>
      <c r="F80" s="14"/>
      <c r="G80" s="14"/>
      <c r="H80" s="15"/>
    </row>
    <row r="81" spans="1:8" s="4" customFormat="1" ht="16.5" customHeight="1" x14ac:dyDescent="0.3">
      <c r="B81" s="18">
        <f t="array" ref="B81:H81">Dagen+29+DATE(Calendar6Year,Calendar6MonthOption,1)-WEEKDAY(DATE(Calendar6Year,Calendar6MonthOption,1),WeekdayOption)</f>
        <v>44949</v>
      </c>
      <c r="C81" s="13">
        <v>44950</v>
      </c>
      <c r="D81" s="13">
        <v>44951</v>
      </c>
      <c r="E81" s="13">
        <v>44952</v>
      </c>
      <c r="F81" s="13">
        <v>44953</v>
      </c>
      <c r="G81" s="13">
        <v>44954</v>
      </c>
      <c r="H81" s="13">
        <v>44955</v>
      </c>
    </row>
    <row r="82" spans="1:8" s="4" customFormat="1" ht="57" customHeight="1" x14ac:dyDescent="0.3">
      <c r="B82" s="131" t="s">
        <v>64</v>
      </c>
      <c r="C82" s="56"/>
      <c r="D82" s="49"/>
      <c r="E82" s="106"/>
      <c r="F82" s="14"/>
      <c r="G82" s="14"/>
      <c r="H82" s="14"/>
    </row>
    <row r="83" spans="1:8" s="4" customFormat="1" ht="16.5" customHeight="1" x14ac:dyDescent="0.3">
      <c r="B83" s="6">
        <f t="array" ref="B83:C83">Dagen+36+DATE(Calendar6Year,Calendar6MonthOption,1)-WEEKDAY(DATE(Calendar6Year,Calendar6MonthOption,1),WeekdayOption)</f>
        <v>44956</v>
      </c>
      <c r="C83" s="6">
        <v>44957</v>
      </c>
      <c r="D83" s="140" t="s">
        <v>3</v>
      </c>
      <c r="E83" s="140"/>
      <c r="F83" s="140"/>
      <c r="G83" s="140"/>
      <c r="H83" s="140"/>
    </row>
    <row r="84" spans="1:8" ht="63.75" customHeight="1" x14ac:dyDescent="0.3">
      <c r="B84" s="3"/>
      <c r="C84" s="3"/>
      <c r="D84" s="141"/>
      <c r="E84" s="141"/>
      <c r="F84" s="141"/>
      <c r="G84" s="141"/>
      <c r="H84" s="141"/>
    </row>
    <row r="85" spans="1:8" ht="54" customHeight="1" x14ac:dyDescent="0.7">
      <c r="A85" s="1"/>
      <c r="B85" s="8">
        <f>YEAR(DATE(Calendar6Year,Calendar6MonthOption+1,1))</f>
        <v>2023</v>
      </c>
      <c r="C85" s="9" t="str">
        <f>TEXT(DATE(Calendar6Year,Calendar6MonthOption+1,1),"mmmm")</f>
        <v>februari</v>
      </c>
      <c r="D85" s="10"/>
      <c r="E85" s="10"/>
      <c r="F85" s="10"/>
      <c r="G85" s="10"/>
      <c r="H85" s="10"/>
    </row>
    <row r="86" spans="1:8" ht="14.25" customHeight="1" x14ac:dyDescent="0.3">
      <c r="A86" s="2"/>
      <c r="B86" s="11" t="str">
        <f>UPPER(TEXT(B87,"dddd"))</f>
        <v>MAANDAG</v>
      </c>
      <c r="C86" s="12" t="str">
        <f t="shared" ref="C86" si="26">UPPER(TEXT(C87,"dddd"))</f>
        <v>DINSDAG</v>
      </c>
      <c r="D86" s="11" t="str">
        <f t="shared" ref="D86" si="27">UPPER(TEXT(D87,"dddd"))</f>
        <v>WOENSDAG</v>
      </c>
      <c r="E86" s="12" t="str">
        <f t="shared" ref="E86" si="28">UPPER(TEXT(E87,"dddd"))</f>
        <v>DONDERDAG</v>
      </c>
      <c r="F86" s="11" t="str">
        <f t="shared" ref="F86" si="29">UPPER(TEXT(F87,"dddd"))</f>
        <v>VRIJDAG</v>
      </c>
      <c r="G86" s="12" t="str">
        <f t="shared" ref="G86" si="30">UPPER(TEXT(G87,"dddd"))</f>
        <v>ZATERDAG</v>
      </c>
      <c r="H86" s="11" t="str">
        <f t="shared" ref="H86" si="31">UPPER(TEXT(H87,"dddd"))</f>
        <v>ZONDAG</v>
      </c>
    </row>
    <row r="87" spans="1:8" s="4" customFormat="1" ht="16.5" customHeight="1" x14ac:dyDescent="0.3">
      <c r="B87" s="7">
        <f t="array" ref="B87:H87">Dagen+1+DATE(Calendar7Year,Calendar7MonthOption,1)-WEEKDAY(DATE(Calendar7Year,Calendar7MonthOption,1),WeekdayOption)</f>
        <v>44956</v>
      </c>
      <c r="C87" s="13">
        <v>44957</v>
      </c>
      <c r="D87" s="13">
        <v>44958</v>
      </c>
      <c r="E87" s="13">
        <v>44959</v>
      </c>
      <c r="F87" s="18">
        <v>44960</v>
      </c>
      <c r="G87" s="13">
        <v>44961</v>
      </c>
      <c r="H87" s="13">
        <v>44962</v>
      </c>
    </row>
    <row r="88" spans="1:8" s="4" customFormat="1" ht="56.25" customHeight="1" x14ac:dyDescent="0.3">
      <c r="B88" s="122" t="s">
        <v>78</v>
      </c>
      <c r="C88" s="133" t="s">
        <v>37</v>
      </c>
      <c r="D88" s="14"/>
      <c r="E88" s="133" t="s">
        <v>38</v>
      </c>
      <c r="F88" s="21"/>
      <c r="G88" s="26"/>
      <c r="H88" s="70"/>
    </row>
    <row r="89" spans="1:8" s="4" customFormat="1" ht="16.5" customHeight="1" x14ac:dyDescent="0.3">
      <c r="B89" s="13">
        <f t="array" ref="B89:H89">Dagen+8+DATE(Calendar7Year,Calendar7MonthOption,1)-WEEKDAY(DATE(Calendar7Year,Calendar7MonthOption,1),WeekdayOption)</f>
        <v>44963</v>
      </c>
      <c r="C89" s="13">
        <v>44964</v>
      </c>
      <c r="D89" s="13">
        <v>44965</v>
      </c>
      <c r="E89" s="13">
        <v>44966</v>
      </c>
      <c r="F89" s="13">
        <v>44967</v>
      </c>
      <c r="G89" s="13">
        <v>44968</v>
      </c>
      <c r="H89" s="13">
        <v>44969</v>
      </c>
    </row>
    <row r="90" spans="1:8" s="4" customFormat="1" ht="56.25" customHeight="1" x14ac:dyDescent="0.3">
      <c r="B90" s="54"/>
      <c r="C90" s="14"/>
      <c r="D90" s="100"/>
      <c r="E90" s="133" t="s">
        <v>77</v>
      </c>
      <c r="F90" s="26"/>
      <c r="G90" s="70"/>
      <c r="H90" s="14"/>
    </row>
    <row r="91" spans="1:8" s="4" customFormat="1" ht="16.5" customHeight="1" x14ac:dyDescent="0.3">
      <c r="B91" s="13">
        <f t="array" ref="B91:H91">Dagen+15+DATE(Calendar7Year,Calendar7MonthOption,1)-WEEKDAY(DATE(Calendar7Year,Calendar7MonthOption,1),WeekdayOption)</f>
        <v>44970</v>
      </c>
      <c r="C91" s="13">
        <v>44971</v>
      </c>
      <c r="D91" s="13">
        <v>44972</v>
      </c>
      <c r="E91" s="13">
        <v>44973</v>
      </c>
      <c r="F91" s="18">
        <v>44974</v>
      </c>
      <c r="G91" s="13">
        <v>44975</v>
      </c>
      <c r="H91" s="13">
        <v>44976</v>
      </c>
    </row>
    <row r="92" spans="1:8" s="4" customFormat="1" ht="56.25" customHeight="1" x14ac:dyDescent="0.3">
      <c r="B92" s="42"/>
      <c r="C92" s="42"/>
      <c r="D92" s="35"/>
      <c r="E92" s="43"/>
      <c r="F92" s="52" t="s">
        <v>76</v>
      </c>
      <c r="G92" s="26"/>
      <c r="H92" s="70"/>
    </row>
    <row r="93" spans="1:8" s="4" customFormat="1" ht="16.5" customHeight="1" x14ac:dyDescent="0.3">
      <c r="B93" s="18">
        <f t="array" ref="B93:H93">Dagen+22+DATE(Calendar7Year,Calendar7MonthOption,1)-WEEKDAY(DATE(Calendar7Year,Calendar7MonthOption,1),WeekdayOption)</f>
        <v>44977</v>
      </c>
      <c r="C93" s="18">
        <v>44978</v>
      </c>
      <c r="D93" s="18">
        <v>44979</v>
      </c>
      <c r="E93" s="18">
        <v>44980</v>
      </c>
      <c r="F93" s="7">
        <v>44981</v>
      </c>
      <c r="G93" s="7">
        <v>44982</v>
      </c>
      <c r="H93" s="7">
        <v>44983</v>
      </c>
    </row>
    <row r="94" spans="1:8" s="4" customFormat="1" ht="56.25" customHeight="1" x14ac:dyDescent="0.3">
      <c r="B94" s="113" t="s">
        <v>10</v>
      </c>
      <c r="C94" s="77" t="s">
        <v>39</v>
      </c>
      <c r="D94" s="113" t="s">
        <v>73</v>
      </c>
      <c r="E94" s="114"/>
      <c r="F94" s="134" t="s">
        <v>65</v>
      </c>
      <c r="G94" s="63" t="s">
        <v>11</v>
      </c>
      <c r="H94" s="63" t="s">
        <v>11</v>
      </c>
    </row>
    <row r="95" spans="1:8" s="4" customFormat="1" ht="16.5" customHeight="1" x14ac:dyDescent="0.3">
      <c r="B95" s="7">
        <f t="array" ref="B95:H95">Dagen+29+DATE(Calendar7Year,Calendar7MonthOption,1)-WEEKDAY(DATE(Calendar7Year,Calendar7MonthOption,1),WeekdayOption)</f>
        <v>44984</v>
      </c>
      <c r="C95" s="7">
        <v>44985</v>
      </c>
      <c r="D95" s="90">
        <v>44986</v>
      </c>
      <c r="E95" s="90">
        <v>44987</v>
      </c>
      <c r="F95" s="90">
        <v>44988</v>
      </c>
      <c r="G95" s="90">
        <v>44989</v>
      </c>
      <c r="H95" s="90">
        <v>44990</v>
      </c>
    </row>
    <row r="96" spans="1:8" s="4" customFormat="1" ht="57" customHeight="1" x14ac:dyDescent="0.3">
      <c r="B96" s="105" t="s">
        <v>33</v>
      </c>
      <c r="C96" s="63" t="s">
        <v>11</v>
      </c>
      <c r="D96" s="63" t="s">
        <v>11</v>
      </c>
      <c r="E96" s="63" t="s">
        <v>11</v>
      </c>
      <c r="F96" s="63" t="s">
        <v>11</v>
      </c>
      <c r="G96" s="63" t="s">
        <v>11</v>
      </c>
      <c r="H96" s="63" t="s">
        <v>11</v>
      </c>
    </row>
    <row r="97" spans="1:8" s="4" customFormat="1" ht="16.5" customHeight="1" x14ac:dyDescent="0.3">
      <c r="B97" s="6">
        <f t="array" ref="B97:C97">Dagen+36+DATE(Calendar7Year,Calendar7MonthOption,1)-WEEKDAY(DATE(Calendar7Year,Calendar7MonthOption,1),WeekdayOption)</f>
        <v>44991</v>
      </c>
      <c r="C97" s="6">
        <v>44992</v>
      </c>
      <c r="D97" s="140" t="s">
        <v>3</v>
      </c>
      <c r="E97" s="140"/>
      <c r="F97" s="140"/>
      <c r="G97" s="140"/>
      <c r="H97" s="140"/>
    </row>
    <row r="98" spans="1:8" ht="63.75" customHeight="1" x14ac:dyDescent="0.3">
      <c r="B98" s="3"/>
      <c r="C98" s="3"/>
      <c r="D98" s="141"/>
      <c r="E98" s="141"/>
      <c r="F98" s="141"/>
      <c r="G98" s="141"/>
      <c r="H98" s="141"/>
    </row>
    <row r="99" spans="1:8" ht="54" customHeight="1" x14ac:dyDescent="0.7">
      <c r="A99" s="1"/>
      <c r="B99" s="8">
        <f>YEAR(DATE(Calendar7Year,Calendar7MonthOption+1,1))</f>
        <v>2023</v>
      </c>
      <c r="C99" s="9" t="str">
        <f>TEXT(DATE(Calendar7Year,Calendar7MonthOption+1,1),"mmmm")</f>
        <v>maart</v>
      </c>
      <c r="D99" s="10"/>
      <c r="E99" s="10"/>
      <c r="F99" s="10"/>
      <c r="G99" s="10"/>
      <c r="H99" s="10"/>
    </row>
    <row r="100" spans="1:8" ht="14.25" customHeight="1" x14ac:dyDescent="0.3">
      <c r="A100" s="2"/>
      <c r="B100" s="11" t="str">
        <f>UPPER(TEXT(B101,"dddd"))</f>
        <v>MAANDAG</v>
      </c>
      <c r="C100" s="12" t="str">
        <f t="shared" ref="C100" si="32">UPPER(TEXT(C101,"dddd"))</f>
        <v>DINSDAG</v>
      </c>
      <c r="D100" s="11" t="str">
        <f t="shared" ref="D100" si="33">UPPER(TEXT(D101,"dddd"))</f>
        <v>WOENSDAG</v>
      </c>
      <c r="E100" s="12" t="str">
        <f t="shared" ref="E100" si="34">UPPER(TEXT(E101,"dddd"))</f>
        <v>DONDERDAG</v>
      </c>
      <c r="F100" s="11" t="str">
        <f t="shared" ref="F100" si="35">UPPER(TEXT(F101,"dddd"))</f>
        <v>VRIJDAG</v>
      </c>
      <c r="G100" s="12" t="str">
        <f t="shared" ref="G100" si="36">UPPER(TEXT(G101,"dddd"))</f>
        <v>ZATERDAG</v>
      </c>
      <c r="H100" s="11" t="str">
        <f t="shared" ref="H100" si="37">UPPER(TEXT(H101,"dddd"))</f>
        <v>ZONDAG</v>
      </c>
    </row>
    <row r="101" spans="1:8" s="4" customFormat="1" ht="16.5" customHeight="1" x14ac:dyDescent="0.3">
      <c r="B101" s="62">
        <f t="array" ref="B101:H101">Dagen+1+DATE(Calendar8Year,Calendar8MonthOption,1)-WEEKDAY(DATE(Calendar8Year,Calendar8MonthOption,1),WeekdayOption)</f>
        <v>44984</v>
      </c>
      <c r="C101" s="82">
        <v>44985</v>
      </c>
      <c r="D101" s="82">
        <v>44986</v>
      </c>
      <c r="E101" s="82">
        <v>44987</v>
      </c>
      <c r="F101" s="82">
        <v>44988</v>
      </c>
      <c r="G101" s="82">
        <v>44989</v>
      </c>
      <c r="H101" s="82">
        <v>44990</v>
      </c>
    </row>
    <row r="102" spans="1:8" s="4" customFormat="1" ht="56.25" customHeight="1" x14ac:dyDescent="0.3">
      <c r="B102" s="61"/>
      <c r="C102" s="88"/>
      <c r="D102" s="89"/>
      <c r="E102" s="89"/>
      <c r="F102" s="89"/>
      <c r="G102" s="89"/>
      <c r="H102" s="89"/>
    </row>
    <row r="103" spans="1:8" s="4" customFormat="1" ht="16.5" customHeight="1" x14ac:dyDescent="0.3">
      <c r="B103" s="18">
        <f t="array" ref="B103:H103">Dagen+8+DATE(Calendar8Year,Calendar8MonthOption,1)-WEEKDAY(DATE(Calendar8Year,Calendar8MonthOption,1),WeekdayOption)</f>
        <v>44991</v>
      </c>
      <c r="C103" s="13">
        <v>44992</v>
      </c>
      <c r="D103" s="13">
        <v>44993</v>
      </c>
      <c r="E103" s="13">
        <v>44994</v>
      </c>
      <c r="F103" s="13">
        <v>44995</v>
      </c>
      <c r="G103" s="13">
        <v>44996</v>
      </c>
      <c r="H103" s="13">
        <v>44997</v>
      </c>
    </row>
    <row r="104" spans="1:8" s="4" customFormat="1" ht="56.25" customHeight="1" x14ac:dyDescent="0.3">
      <c r="B104" s="131" t="s">
        <v>47</v>
      </c>
      <c r="C104" s="128" t="s">
        <v>12</v>
      </c>
      <c r="D104" s="14"/>
      <c r="E104" s="34"/>
      <c r="F104" s="26"/>
      <c r="G104" s="14"/>
      <c r="H104" s="14"/>
    </row>
    <row r="105" spans="1:8" s="4" customFormat="1" ht="16.5" customHeight="1" x14ac:dyDescent="0.3">
      <c r="B105" s="13">
        <f t="array" ref="B105:H105">Dagen+15+DATE(Calendar8Year,Calendar8MonthOption,1)-WEEKDAY(DATE(Calendar8Year,Calendar8MonthOption,1),WeekdayOption)</f>
        <v>44998</v>
      </c>
      <c r="C105" s="13">
        <v>44999</v>
      </c>
      <c r="D105" s="13">
        <v>45000</v>
      </c>
      <c r="E105" s="13">
        <v>45001</v>
      </c>
      <c r="F105" s="13">
        <v>45002</v>
      </c>
      <c r="G105" s="13">
        <v>45003</v>
      </c>
      <c r="H105" s="13">
        <v>45004</v>
      </c>
    </row>
    <row r="106" spans="1:8" s="4" customFormat="1" ht="56.25" customHeight="1" x14ac:dyDescent="0.3">
      <c r="B106" s="55"/>
      <c r="C106" s="38"/>
      <c r="D106" s="17"/>
      <c r="E106" s="117"/>
      <c r="F106" s="39"/>
      <c r="G106" s="14"/>
      <c r="H106" s="14"/>
    </row>
    <row r="107" spans="1:8" s="4" customFormat="1" ht="16.5" customHeight="1" x14ac:dyDescent="0.3">
      <c r="B107" s="18">
        <f t="array" ref="B107:H107">Dagen+22+DATE(Calendar8Year,Calendar8MonthOption,1)-WEEKDAY(DATE(Calendar8Year,Calendar8MonthOption,1),WeekdayOption)</f>
        <v>45005</v>
      </c>
      <c r="C107" s="13">
        <v>45006</v>
      </c>
      <c r="D107" s="13">
        <v>45007</v>
      </c>
      <c r="E107" s="13">
        <v>45008</v>
      </c>
      <c r="F107" s="13">
        <v>45009</v>
      </c>
      <c r="G107" s="13">
        <v>45010</v>
      </c>
      <c r="H107" s="13">
        <v>45011</v>
      </c>
    </row>
    <row r="108" spans="1:8" s="4" customFormat="1" ht="56.25" customHeight="1" x14ac:dyDescent="0.3">
      <c r="B108" s="48"/>
      <c r="C108" s="111"/>
      <c r="D108" s="14"/>
      <c r="E108" s="76"/>
      <c r="F108" s="16"/>
      <c r="G108" s="70"/>
      <c r="H108" s="14"/>
    </row>
    <row r="109" spans="1:8" s="4" customFormat="1" ht="16.5" customHeight="1" x14ac:dyDescent="0.3">
      <c r="B109" s="18">
        <f t="array" ref="B109:H109">Dagen+29+DATE(Calendar8Year,Calendar8MonthOption,1)-WEEKDAY(DATE(Calendar8Year,Calendar8MonthOption,1),WeekdayOption)</f>
        <v>45012</v>
      </c>
      <c r="C109" s="18">
        <v>45013</v>
      </c>
      <c r="D109" s="18">
        <v>45014</v>
      </c>
      <c r="E109" s="18">
        <v>45015</v>
      </c>
      <c r="F109" s="18">
        <v>45016</v>
      </c>
      <c r="G109" s="92">
        <v>45017</v>
      </c>
      <c r="H109" s="92">
        <v>45018</v>
      </c>
    </row>
    <row r="110" spans="1:8" s="4" customFormat="1" ht="57" customHeight="1" x14ac:dyDescent="0.3">
      <c r="B110" s="64"/>
      <c r="C110" s="19"/>
      <c r="D110" s="64"/>
      <c r="E110" s="118"/>
      <c r="F110" s="19"/>
      <c r="G110" s="19"/>
      <c r="H110" s="19"/>
    </row>
    <row r="111" spans="1:8" s="4" customFormat="1" ht="16.5" customHeight="1" x14ac:dyDescent="0.3">
      <c r="B111" s="6">
        <f t="array" ref="B111:C111">Dagen+36+DATE(Calendar8Year,Calendar8MonthOption,1)-WEEKDAY(DATE(Calendar8Year,Calendar8MonthOption,1),WeekdayOption)</f>
        <v>45019</v>
      </c>
      <c r="C111" s="6">
        <v>45020</v>
      </c>
      <c r="D111" s="140" t="s">
        <v>3</v>
      </c>
      <c r="E111" s="140"/>
      <c r="F111" s="140"/>
      <c r="G111" s="140"/>
      <c r="H111" s="140"/>
    </row>
    <row r="112" spans="1:8" ht="63.75" customHeight="1" x14ac:dyDescent="0.3">
      <c r="B112" s="3"/>
      <c r="C112" s="3"/>
      <c r="D112" s="141"/>
      <c r="E112" s="141"/>
      <c r="F112" s="141"/>
      <c r="G112" s="141"/>
      <c r="H112" s="141"/>
    </row>
    <row r="113" spans="1:8" ht="54" customHeight="1" x14ac:dyDescent="0.7">
      <c r="A113" s="1"/>
      <c r="B113" s="8">
        <f>YEAR(DATE(Calendar8Year,Calendar8MonthOption+1,1))</f>
        <v>2023</v>
      </c>
      <c r="C113" s="9" t="str">
        <f>TEXT(DATE(Calendar8Year,Calendar8MonthOption+1,1),"mmmm")</f>
        <v>april</v>
      </c>
      <c r="D113" s="10"/>
      <c r="E113" s="10"/>
      <c r="F113" s="10"/>
      <c r="G113" s="10"/>
      <c r="H113" s="10"/>
    </row>
    <row r="114" spans="1:8" ht="14.25" customHeight="1" x14ac:dyDescent="0.3">
      <c r="A114" s="2"/>
      <c r="B114" s="11" t="str">
        <f>UPPER(TEXT(B115,"dddd"))</f>
        <v>MAANDAG</v>
      </c>
      <c r="C114" s="12" t="str">
        <f t="shared" ref="C114" si="38">UPPER(TEXT(C115,"dddd"))</f>
        <v>DINSDAG</v>
      </c>
      <c r="D114" s="11" t="str">
        <f t="shared" ref="D114" si="39">UPPER(TEXT(D115,"dddd"))</f>
        <v>WOENSDAG</v>
      </c>
      <c r="E114" s="12" t="str">
        <f t="shared" ref="E114" si="40">UPPER(TEXT(E115,"dddd"))</f>
        <v>DONDERDAG</v>
      </c>
      <c r="F114" s="11" t="str">
        <f t="shared" ref="F114" si="41">UPPER(TEXT(F115,"dddd"))</f>
        <v>VRIJDAG</v>
      </c>
      <c r="G114" s="12" t="str">
        <f t="shared" ref="G114" si="42">UPPER(TEXT(G115,"dddd"))</f>
        <v>ZATERDAG</v>
      </c>
      <c r="H114" s="11" t="str">
        <f t="shared" ref="H114" si="43">UPPER(TEXT(H115,"dddd"))</f>
        <v>ZONDAG</v>
      </c>
    </row>
    <row r="115" spans="1:8" s="4" customFormat="1" ht="16.5" customHeight="1" x14ac:dyDescent="0.3">
      <c r="B115" s="62">
        <f t="array" ref="B115:H115">Dagen+1+DATE(Calendar9Year,Calendar9MonthOption,1)-WEEKDAY(DATE(Calendar9Year,Calendar9MonthOption,1),WeekdayOption)</f>
        <v>45012</v>
      </c>
      <c r="C115" s="62">
        <v>45013</v>
      </c>
      <c r="D115" s="62">
        <v>45014</v>
      </c>
      <c r="E115" s="62">
        <v>45015</v>
      </c>
      <c r="F115" s="82">
        <v>45016</v>
      </c>
      <c r="G115" s="82">
        <v>45017</v>
      </c>
      <c r="H115" s="82">
        <v>45018</v>
      </c>
    </row>
    <row r="116" spans="1:8" s="4" customFormat="1" ht="56.25" customHeight="1" x14ac:dyDescent="0.3">
      <c r="B116" s="65"/>
      <c r="C116" s="57"/>
      <c r="D116" s="65"/>
      <c r="E116" s="66"/>
      <c r="F116" s="91"/>
      <c r="G116" s="91"/>
      <c r="H116" s="91"/>
    </row>
    <row r="117" spans="1:8" s="4" customFormat="1" ht="16.5" customHeight="1" x14ac:dyDescent="0.3">
      <c r="B117" s="18">
        <f t="array" ref="B117:H117">Dagen+8+DATE(Calendar9Year,Calendar9MonthOption,1)-WEEKDAY(DATE(Calendar9Year,Calendar9MonthOption,1),WeekdayOption)</f>
        <v>45019</v>
      </c>
      <c r="C117" s="18">
        <v>45020</v>
      </c>
      <c r="D117" s="18">
        <v>45021</v>
      </c>
      <c r="E117" s="7">
        <v>45022</v>
      </c>
      <c r="F117" s="7">
        <v>45023</v>
      </c>
      <c r="G117" s="7">
        <v>45024</v>
      </c>
      <c r="H117" s="7">
        <v>45025</v>
      </c>
    </row>
    <row r="118" spans="1:8" s="4" customFormat="1" ht="56.25" customHeight="1" x14ac:dyDescent="0.3">
      <c r="B118" s="44"/>
      <c r="C118" s="45"/>
      <c r="D118" s="46"/>
      <c r="E118" s="124" t="s">
        <v>84</v>
      </c>
      <c r="F118" s="63" t="s">
        <v>13</v>
      </c>
      <c r="G118" s="122" t="s">
        <v>49</v>
      </c>
      <c r="H118" s="123" t="s">
        <v>50</v>
      </c>
    </row>
    <row r="119" spans="1:8" s="4" customFormat="1" ht="16.5" customHeight="1" x14ac:dyDescent="0.3">
      <c r="B119" s="102">
        <f t="array" ref="B119:H119">Dagen+15+DATE(Calendar9Year,Calendar9MonthOption,1)-WEEKDAY(DATE(Calendar9Year,Calendar9MonthOption,1),WeekdayOption)</f>
        <v>45026</v>
      </c>
      <c r="C119" s="13">
        <v>45027</v>
      </c>
      <c r="D119" s="13">
        <v>45028</v>
      </c>
      <c r="E119" s="18">
        <v>45029</v>
      </c>
      <c r="F119" s="18">
        <v>45030</v>
      </c>
      <c r="G119" s="18">
        <v>45031</v>
      </c>
      <c r="H119" s="18">
        <v>45032</v>
      </c>
    </row>
    <row r="120" spans="1:8" s="4" customFormat="1" ht="56.25" customHeight="1" x14ac:dyDescent="0.3">
      <c r="B120" s="103" t="s">
        <v>51</v>
      </c>
      <c r="C120" s="128" t="s">
        <v>35</v>
      </c>
      <c r="D120" s="135" t="s">
        <v>66</v>
      </c>
      <c r="E120" s="136" t="s">
        <v>67</v>
      </c>
      <c r="F120" s="110"/>
      <c r="G120" s="98"/>
      <c r="H120" s="98"/>
    </row>
    <row r="121" spans="1:8" s="4" customFormat="1" ht="16.5" customHeight="1" x14ac:dyDescent="0.3">
      <c r="B121" s="18">
        <f t="array" ref="B121:H121">Dagen+22+DATE(Calendar9Year,Calendar9MonthOption,1)-WEEKDAY(DATE(Calendar9Year,Calendar9MonthOption,1),WeekdayOption)</f>
        <v>45033</v>
      </c>
      <c r="C121" s="13">
        <v>45034</v>
      </c>
      <c r="D121" s="13">
        <v>45035</v>
      </c>
      <c r="E121" s="13">
        <v>45036</v>
      </c>
      <c r="F121" s="13">
        <v>45037</v>
      </c>
      <c r="G121" s="7">
        <v>45038</v>
      </c>
      <c r="H121" s="7">
        <v>45039</v>
      </c>
    </row>
    <row r="122" spans="1:8" s="4" customFormat="1" ht="56.25" customHeight="1" x14ac:dyDescent="0.3">
      <c r="B122" s="115"/>
      <c r="C122" s="27"/>
      <c r="D122" s="128" t="s">
        <v>72</v>
      </c>
      <c r="E122" s="70"/>
      <c r="F122" s="128" t="s">
        <v>14</v>
      </c>
      <c r="G122" s="63" t="s">
        <v>15</v>
      </c>
      <c r="H122" s="63" t="s">
        <v>15</v>
      </c>
    </row>
    <row r="123" spans="1:8" s="4" customFormat="1" ht="16.5" customHeight="1" x14ac:dyDescent="0.3">
      <c r="B123" s="7">
        <f t="array" ref="B123:H123">Dagen+29+DATE(Calendar9Year,Calendar9MonthOption,1)-WEEKDAY(DATE(Calendar9Year,Calendar9MonthOption,1),WeekdayOption)</f>
        <v>45040</v>
      </c>
      <c r="C123" s="7">
        <v>45041</v>
      </c>
      <c r="D123" s="7">
        <v>45042</v>
      </c>
      <c r="E123" s="7">
        <v>45043</v>
      </c>
      <c r="F123" s="7">
        <v>45044</v>
      </c>
      <c r="G123" s="7">
        <v>45045</v>
      </c>
      <c r="H123" s="7">
        <v>45046</v>
      </c>
    </row>
    <row r="124" spans="1:8" s="4" customFormat="1" ht="57" customHeight="1" x14ac:dyDescent="0.3">
      <c r="B124" s="63" t="s">
        <v>15</v>
      </c>
      <c r="C124" s="63" t="s">
        <v>15</v>
      </c>
      <c r="D124" s="63" t="s">
        <v>15</v>
      </c>
      <c r="E124" s="63" t="s">
        <v>15</v>
      </c>
      <c r="F124" s="63" t="s">
        <v>15</v>
      </c>
      <c r="G124" s="63" t="s">
        <v>15</v>
      </c>
      <c r="H124" s="63" t="s">
        <v>15</v>
      </c>
    </row>
    <row r="125" spans="1:8" s="4" customFormat="1" ht="16.5" customHeight="1" x14ac:dyDescent="0.3">
      <c r="B125" s="6">
        <f t="array" ref="B125:C125">Dagen+36+DATE(Calendar9Year,Calendar9MonthOption,1)-WEEKDAY(DATE(Calendar9Year,Calendar9MonthOption,1),WeekdayOption)</f>
        <v>45047</v>
      </c>
      <c r="C125" s="6">
        <v>45048</v>
      </c>
      <c r="D125" s="140" t="s">
        <v>3</v>
      </c>
      <c r="E125" s="140"/>
      <c r="F125" s="140"/>
      <c r="G125" s="140"/>
      <c r="H125" s="140"/>
    </row>
    <row r="126" spans="1:8" ht="63.75" customHeight="1" x14ac:dyDescent="0.3">
      <c r="B126" s="3"/>
      <c r="C126" s="3"/>
      <c r="D126" s="141"/>
      <c r="E126" s="141"/>
      <c r="F126" s="141"/>
      <c r="G126" s="141"/>
      <c r="H126" s="141"/>
    </row>
    <row r="127" spans="1:8" ht="54" customHeight="1" x14ac:dyDescent="0.7">
      <c r="A127" s="1"/>
      <c r="B127" s="8">
        <f>YEAR(DATE(Calendar9Year,Calendar9MonthOption+1,1))</f>
        <v>2023</v>
      </c>
      <c r="C127" s="9" t="str">
        <f>TEXT(DATE(Calendar9Year,Calendar9MonthOption+1,1),"mmmm")</f>
        <v>mei</v>
      </c>
      <c r="D127" s="10"/>
      <c r="E127" s="10"/>
      <c r="F127" s="10"/>
      <c r="G127" s="10"/>
      <c r="H127" s="10"/>
    </row>
    <row r="128" spans="1:8" ht="14.25" customHeight="1" x14ac:dyDescent="0.3">
      <c r="A128" s="2"/>
      <c r="B128" s="11" t="str">
        <f>UPPER(TEXT(B129,"dddd"))</f>
        <v>MAANDAG</v>
      </c>
      <c r="C128" s="12" t="str">
        <f t="shared" ref="C128:H128" si="44">UPPER(TEXT(C129,"dddd"))</f>
        <v>DINSDAG</v>
      </c>
      <c r="D128" s="11" t="str">
        <f t="shared" si="44"/>
        <v>WOENSDAG</v>
      </c>
      <c r="E128" s="12" t="str">
        <f t="shared" si="44"/>
        <v>DONDERDAG</v>
      </c>
      <c r="F128" s="11" t="str">
        <f t="shared" si="44"/>
        <v>VRIJDAG</v>
      </c>
      <c r="G128" s="12" t="str">
        <f t="shared" si="44"/>
        <v>ZATERDAG</v>
      </c>
      <c r="H128" s="11" t="str">
        <f t="shared" si="44"/>
        <v>ZONDAG</v>
      </c>
    </row>
    <row r="129" spans="2:8" s="4" customFormat="1" ht="16.5" customHeight="1" x14ac:dyDescent="0.3">
      <c r="B129" s="7">
        <f t="array" ref="B129:H129">Dagen+1+DATE(Calendar10Year,Calendar10MonthOption,1)-WEEKDAY(DATE(Calendar10Year,Calendar10MonthOption,1),WeekdayOption)</f>
        <v>45047</v>
      </c>
      <c r="C129" s="7">
        <v>45048</v>
      </c>
      <c r="D129" s="7">
        <v>45049</v>
      </c>
      <c r="E129" s="7">
        <v>45050</v>
      </c>
      <c r="F129" s="7">
        <v>45051</v>
      </c>
      <c r="G129" s="7">
        <v>45052</v>
      </c>
      <c r="H129" s="7">
        <v>45053</v>
      </c>
    </row>
    <row r="130" spans="2:8" s="4" customFormat="1" ht="56.25" customHeight="1" x14ac:dyDescent="0.3">
      <c r="B130" s="63" t="s">
        <v>15</v>
      </c>
      <c r="C130" s="63" t="s">
        <v>15</v>
      </c>
      <c r="D130" s="63" t="s">
        <v>15</v>
      </c>
      <c r="E130" s="63" t="s">
        <v>15</v>
      </c>
      <c r="F130" s="63" t="s">
        <v>15</v>
      </c>
      <c r="G130" s="63" t="s">
        <v>15</v>
      </c>
      <c r="H130" s="63" t="s">
        <v>15</v>
      </c>
    </row>
    <row r="131" spans="2:8" s="4" customFormat="1" ht="16.5" customHeight="1" x14ac:dyDescent="0.3">
      <c r="B131" s="18">
        <f t="array" ref="B131:H131">Dagen+8+DATE(Calendar10Year,Calendar10MonthOption,1)-WEEKDAY(DATE(Calendar10Year,Calendar10MonthOption,1),WeekdayOption)</f>
        <v>45054</v>
      </c>
      <c r="C131" s="18">
        <v>45055</v>
      </c>
      <c r="D131" s="18">
        <v>45056</v>
      </c>
      <c r="E131" s="18">
        <v>45057</v>
      </c>
      <c r="F131" s="18">
        <v>45058</v>
      </c>
      <c r="G131" s="18">
        <v>45059</v>
      </c>
      <c r="H131" s="18">
        <v>45060</v>
      </c>
    </row>
    <row r="132" spans="2:8" s="4" customFormat="1" ht="56.25" customHeight="1" x14ac:dyDescent="0.3">
      <c r="B132" s="113" t="s">
        <v>34</v>
      </c>
      <c r="C132" s="98"/>
      <c r="D132" s="98"/>
      <c r="E132" s="98"/>
      <c r="F132" s="98"/>
      <c r="G132" s="98"/>
      <c r="H132" s="125" t="s">
        <v>68</v>
      </c>
    </row>
    <row r="133" spans="2:8" s="4" customFormat="1" ht="16.5" customHeight="1" x14ac:dyDescent="0.3">
      <c r="B133" s="18">
        <f t="array" ref="B133:H133">Dagen+15+DATE(Calendar10Year,Calendar10MonthOption,1)-WEEKDAY(DATE(Calendar10Year,Calendar10MonthOption,1),WeekdayOption)</f>
        <v>45061</v>
      </c>
      <c r="C133" s="13">
        <v>45062</v>
      </c>
      <c r="D133" s="18">
        <v>45063</v>
      </c>
      <c r="E133" s="7">
        <v>45064</v>
      </c>
      <c r="F133" s="7">
        <v>45065</v>
      </c>
      <c r="G133" s="13">
        <v>45066</v>
      </c>
      <c r="H133" s="13">
        <v>45067</v>
      </c>
    </row>
    <row r="134" spans="2:8" s="4" customFormat="1" ht="56.25" customHeight="1" x14ac:dyDescent="0.3">
      <c r="B134" s="27"/>
      <c r="C134" s="128" t="s">
        <v>16</v>
      </c>
      <c r="D134" s="26"/>
      <c r="E134" s="63" t="s">
        <v>17</v>
      </c>
      <c r="F134" s="63" t="s">
        <v>18</v>
      </c>
      <c r="G134" s="70"/>
      <c r="H134" s="14"/>
    </row>
    <row r="135" spans="2:8" s="4" customFormat="1" ht="16.5" customHeight="1" x14ac:dyDescent="0.3">
      <c r="B135" s="13">
        <f t="array" ref="B135:H135">Dagen+22+DATE(Calendar10Year,Calendar10MonthOption,1)-WEEKDAY(DATE(Calendar10Year,Calendar10MonthOption,1),WeekdayOption)</f>
        <v>45068</v>
      </c>
      <c r="C135" s="13">
        <v>45069</v>
      </c>
      <c r="D135" s="13">
        <v>45070</v>
      </c>
      <c r="E135" s="13">
        <v>45071</v>
      </c>
      <c r="F135" s="13">
        <v>45072</v>
      </c>
      <c r="G135" s="13">
        <v>45073</v>
      </c>
      <c r="H135" s="7">
        <v>45074</v>
      </c>
    </row>
    <row r="136" spans="2:8" s="4" customFormat="1" ht="56.25" customHeight="1" x14ac:dyDescent="0.3">
      <c r="B136" s="70"/>
      <c r="C136" s="55"/>
      <c r="D136" s="70"/>
      <c r="E136" s="26"/>
      <c r="F136" s="116"/>
      <c r="G136" s="15"/>
      <c r="H136" s="63" t="s">
        <v>31</v>
      </c>
    </row>
    <row r="137" spans="2:8" s="4" customFormat="1" ht="16.5" customHeight="1" x14ac:dyDescent="0.3">
      <c r="B137" s="7">
        <f t="array" ref="B137:H137">Dagen+29+DATE(Calendar10Year,Calendar10MonthOption,1)-WEEKDAY(DATE(Calendar10Year,Calendar10MonthOption,1),WeekdayOption)</f>
        <v>45075</v>
      </c>
      <c r="C137" s="13">
        <v>45076</v>
      </c>
      <c r="D137" s="13">
        <v>45077</v>
      </c>
      <c r="E137" s="18">
        <v>45078</v>
      </c>
      <c r="F137" s="18">
        <v>45079</v>
      </c>
      <c r="G137" s="13">
        <v>45080</v>
      </c>
      <c r="H137" s="13">
        <v>45081</v>
      </c>
    </row>
    <row r="138" spans="2:8" s="4" customFormat="1" ht="57" customHeight="1" x14ac:dyDescent="0.3">
      <c r="B138" s="99" t="s">
        <v>32</v>
      </c>
      <c r="C138" s="131" t="s">
        <v>69</v>
      </c>
      <c r="D138" s="96"/>
      <c r="E138" s="97"/>
      <c r="F138" s="107"/>
      <c r="G138" s="14"/>
      <c r="H138" s="26"/>
    </row>
    <row r="139" spans="2:8" s="4" customFormat="1" ht="16.5" customHeight="1" x14ac:dyDescent="0.3">
      <c r="B139" s="6">
        <f t="array" ref="B139:C139">Dagen+36+DATE(Calendar10Year,Calendar10MonthOption,1)-WEEKDAY(DATE(Calendar10Year,Calendar10MonthOption,1),WeekdayOption)</f>
        <v>45082</v>
      </c>
      <c r="C139" s="6">
        <v>45083</v>
      </c>
      <c r="D139" s="140" t="s">
        <v>3</v>
      </c>
      <c r="E139" s="140"/>
      <c r="F139" s="140"/>
      <c r="G139" s="140"/>
      <c r="H139" s="140"/>
    </row>
    <row r="140" spans="2:8" ht="63.75" customHeight="1" x14ac:dyDescent="0.3">
      <c r="B140" s="3"/>
      <c r="C140" s="3"/>
      <c r="D140" s="141"/>
      <c r="E140" s="141"/>
      <c r="F140" s="141"/>
      <c r="G140" s="141"/>
      <c r="H140" s="141"/>
    </row>
    <row r="141" spans="2:8" ht="54" customHeight="1" x14ac:dyDescent="0.7">
      <c r="B141" s="8">
        <f>YEAR(DATE(Calendar10Year,Calendar10MonthOption+1,1))</f>
        <v>2023</v>
      </c>
      <c r="C141" s="9" t="str">
        <f>TEXT(DATE(Calendar10Year,Calendar10MonthOption+1,1),"mmmm")</f>
        <v>juni</v>
      </c>
      <c r="D141" s="10"/>
      <c r="E141" s="10"/>
      <c r="F141" s="10"/>
      <c r="G141" s="10"/>
      <c r="H141" s="10"/>
    </row>
    <row r="142" spans="2:8" ht="14.25" customHeight="1" x14ac:dyDescent="0.3">
      <c r="B142" s="11" t="str">
        <f>UPPER(TEXT(B143,"dddd"))</f>
        <v>MAANDAG</v>
      </c>
      <c r="C142" s="12" t="str">
        <f t="shared" ref="C142:H142" si="45">UPPER(TEXT(C143,"dddd"))</f>
        <v>DINSDAG</v>
      </c>
      <c r="D142" s="11" t="str">
        <f t="shared" si="45"/>
        <v>WOENSDAG</v>
      </c>
      <c r="E142" s="12" t="str">
        <f t="shared" si="45"/>
        <v>DONDERDAG</v>
      </c>
      <c r="F142" s="11" t="str">
        <f t="shared" si="45"/>
        <v>VRIJDAG</v>
      </c>
      <c r="G142" s="12" t="str">
        <f t="shared" si="45"/>
        <v>ZATERDAG</v>
      </c>
      <c r="H142" s="11" t="str">
        <f t="shared" si="45"/>
        <v>ZONDAG</v>
      </c>
    </row>
    <row r="143" spans="2:8" s="4" customFormat="1" ht="16.5" customHeight="1" x14ac:dyDescent="0.3">
      <c r="B143" s="82">
        <f t="array" ref="B143:H143">Dagen+1+DATE(Calendar11Year,Calendar11MonthOption,1)-WEEKDAY(DATE(Calendar11Year,Calendar11MonthOption,1),WeekdayOption)</f>
        <v>45075</v>
      </c>
      <c r="C143" s="82">
        <v>45076</v>
      </c>
      <c r="D143" s="82">
        <v>45077</v>
      </c>
      <c r="E143" s="82">
        <v>45078</v>
      </c>
      <c r="F143" s="82">
        <v>45079</v>
      </c>
      <c r="G143" s="82">
        <v>45080</v>
      </c>
      <c r="H143" s="82">
        <v>45081</v>
      </c>
    </row>
    <row r="144" spans="2:8" s="4" customFormat="1" ht="56.25" customHeight="1" x14ac:dyDescent="0.3">
      <c r="B144" s="93"/>
      <c r="C144" s="94"/>
      <c r="D144" s="94"/>
      <c r="E144" s="83"/>
      <c r="F144" s="95"/>
      <c r="G144" s="79"/>
      <c r="H144" s="89" t="s">
        <v>30</v>
      </c>
    </row>
    <row r="145" spans="2:8" s="4" customFormat="1" ht="16.5" customHeight="1" x14ac:dyDescent="0.3">
      <c r="B145" s="18">
        <f t="array" ref="B145:H145">Dagen+8+DATE(Calendar11Year,Calendar11MonthOption,1)-WEEKDAY(DATE(Calendar11Year,Calendar11MonthOption,1),WeekdayOption)</f>
        <v>45082</v>
      </c>
      <c r="C145" s="18">
        <v>45083</v>
      </c>
      <c r="D145" s="13">
        <v>45084</v>
      </c>
      <c r="E145" s="13">
        <v>45085</v>
      </c>
      <c r="F145" s="13">
        <v>45086</v>
      </c>
      <c r="G145" s="13">
        <v>45087</v>
      </c>
      <c r="H145" s="13">
        <v>45088</v>
      </c>
    </row>
    <row r="146" spans="2:8" s="4" customFormat="1" ht="56.25" customHeight="1" x14ac:dyDescent="0.3">
      <c r="B146" s="113" t="s">
        <v>75</v>
      </c>
      <c r="C146" s="56"/>
      <c r="D146" s="72"/>
      <c r="E146" s="117"/>
      <c r="F146" s="28"/>
      <c r="G146" s="14"/>
      <c r="H146" s="14"/>
    </row>
    <row r="147" spans="2:8" s="4" customFormat="1" ht="16.5" customHeight="1" x14ac:dyDescent="0.3">
      <c r="B147" s="13">
        <f t="array" ref="B147:H147">Dagen+15+DATE(Calendar11Year,Calendar11MonthOption,1)-WEEKDAY(DATE(Calendar11Year,Calendar11MonthOption,1),WeekdayOption)</f>
        <v>45089</v>
      </c>
      <c r="C147" s="13">
        <v>45090</v>
      </c>
      <c r="D147" s="7">
        <v>45091</v>
      </c>
      <c r="E147" s="13">
        <v>45092</v>
      </c>
      <c r="F147" s="13">
        <v>45093</v>
      </c>
      <c r="G147" s="13">
        <v>45094</v>
      </c>
      <c r="H147" s="13">
        <v>45095</v>
      </c>
    </row>
    <row r="148" spans="2:8" s="4" customFormat="1" ht="56.25" customHeight="1" x14ac:dyDescent="0.3">
      <c r="B148" s="55"/>
      <c r="C148" s="128" t="s">
        <v>70</v>
      </c>
      <c r="D148" s="122" t="s">
        <v>80</v>
      </c>
      <c r="E148" s="43"/>
      <c r="F148" s="25"/>
      <c r="G148" s="24"/>
      <c r="H148" s="131" t="s">
        <v>19</v>
      </c>
    </row>
    <row r="149" spans="2:8" s="4" customFormat="1" ht="16.5" customHeight="1" x14ac:dyDescent="0.3">
      <c r="B149" s="18">
        <f t="array" ref="B149:H149">Dagen+22+DATE(Calendar11Year,Calendar11MonthOption,1)-WEEKDAY(DATE(Calendar11Year,Calendar11MonthOption,1),WeekdayOption)</f>
        <v>45096</v>
      </c>
      <c r="C149" s="13">
        <v>45097</v>
      </c>
      <c r="D149" s="13">
        <v>45098</v>
      </c>
      <c r="E149" s="13">
        <v>45099</v>
      </c>
      <c r="F149" s="13">
        <v>45100</v>
      </c>
      <c r="G149" s="13">
        <v>45101</v>
      </c>
      <c r="H149" s="13">
        <v>45102</v>
      </c>
    </row>
    <row r="150" spans="2:8" s="4" customFormat="1" ht="56.25" customHeight="1" x14ac:dyDescent="0.3">
      <c r="B150" s="53"/>
      <c r="C150" s="128" t="s">
        <v>52</v>
      </c>
      <c r="D150" s="36"/>
      <c r="E150" s="96"/>
      <c r="F150" s="52" t="s">
        <v>20</v>
      </c>
      <c r="G150" s="14"/>
      <c r="H150" s="14"/>
    </row>
    <row r="151" spans="2:8" s="4" customFormat="1" ht="16.5" customHeight="1" x14ac:dyDescent="0.3">
      <c r="B151" s="13">
        <f t="array" ref="B151:H151">Dagen+29+DATE(Calendar11Year,Calendar11MonthOption,1)-WEEKDAY(DATE(Calendar11Year,Calendar11MonthOption,1),WeekdayOption)</f>
        <v>45103</v>
      </c>
      <c r="C151" s="13">
        <v>45104</v>
      </c>
      <c r="D151" s="13">
        <v>45105</v>
      </c>
      <c r="E151" s="13">
        <v>45106</v>
      </c>
      <c r="F151" s="18">
        <v>45107</v>
      </c>
      <c r="G151" s="18">
        <v>45108</v>
      </c>
      <c r="H151" s="18">
        <v>45109</v>
      </c>
    </row>
    <row r="152" spans="2:8" s="4" customFormat="1" ht="57" customHeight="1" x14ac:dyDescent="0.3">
      <c r="B152" s="128" t="s">
        <v>21</v>
      </c>
      <c r="C152" s="128" t="s">
        <v>22</v>
      </c>
      <c r="D152" s="132" t="s">
        <v>74</v>
      </c>
      <c r="E152" s="137"/>
      <c r="F152" s="19"/>
      <c r="G152" s="19"/>
      <c r="H152" s="19"/>
    </row>
    <row r="153" spans="2:8" s="4" customFormat="1" ht="16.5" customHeight="1" x14ac:dyDescent="0.3">
      <c r="B153" s="6">
        <f t="array" ref="B153:C153">Dagen+36+DATE(Calendar11Year,Calendar11MonthOption,1)-WEEKDAY(DATE(Calendar11Year,Calendar11MonthOption,1),WeekdayOption)</f>
        <v>45110</v>
      </c>
      <c r="C153" s="6">
        <v>45111</v>
      </c>
      <c r="D153" s="140" t="s">
        <v>3</v>
      </c>
      <c r="E153" s="140"/>
      <c r="F153" s="140"/>
      <c r="G153" s="140"/>
      <c r="H153" s="140"/>
    </row>
    <row r="154" spans="2:8" s="4" customFormat="1" ht="63.75" customHeight="1" x14ac:dyDescent="0.3">
      <c r="B154" s="5"/>
      <c r="C154" s="5"/>
      <c r="D154" s="142"/>
      <c r="E154" s="142"/>
      <c r="F154" s="142"/>
      <c r="G154" s="142"/>
      <c r="H154" s="142"/>
    </row>
    <row r="155" spans="2:8" ht="54" customHeight="1" x14ac:dyDescent="0.7">
      <c r="B155" s="8">
        <f>YEAR(DATE(Calendar11Year,Calendar11MonthOption+1,1))</f>
        <v>2023</v>
      </c>
      <c r="C155" s="9" t="str">
        <f>TEXT(DATE(Calendar11Year,Calendar11MonthOption+1,1),"mmmm")</f>
        <v>juli</v>
      </c>
      <c r="D155" s="10"/>
      <c r="E155" s="10"/>
      <c r="F155" s="10"/>
      <c r="G155" s="10"/>
      <c r="H155" s="10"/>
    </row>
    <row r="156" spans="2:8" ht="14.25" customHeight="1" x14ac:dyDescent="0.3">
      <c r="B156" s="11" t="str">
        <f>UPPER(TEXT(B157,"dddd"))</f>
        <v>MAANDAG</v>
      </c>
      <c r="C156" s="12" t="str">
        <f t="shared" ref="C156:H156" si="46">UPPER(TEXT(C157,"dddd"))</f>
        <v>DINSDAG</v>
      </c>
      <c r="D156" s="11" t="str">
        <f t="shared" si="46"/>
        <v>WOENSDAG</v>
      </c>
      <c r="E156" s="12" t="str">
        <f t="shared" si="46"/>
        <v>DONDERDAG</v>
      </c>
      <c r="F156" s="11" t="str">
        <f t="shared" si="46"/>
        <v>VRIJDAG</v>
      </c>
      <c r="G156" s="12" t="str">
        <f t="shared" si="46"/>
        <v>ZATERDAG</v>
      </c>
      <c r="H156" s="11" t="str">
        <f t="shared" si="46"/>
        <v>ZONDAG</v>
      </c>
    </row>
    <row r="157" spans="2:8" s="4" customFormat="1" ht="16.5" customHeight="1" x14ac:dyDescent="0.3">
      <c r="B157" s="62">
        <f t="array" ref="B157:H157">Dagen+1+DATE(Calendar12Year,Calendar12MonthOption,1)-WEEKDAY(DATE(Calendar12Year,Calendar12MonthOption,1),WeekdayOption)</f>
        <v>45103</v>
      </c>
      <c r="C157" s="62">
        <v>45104</v>
      </c>
      <c r="D157" s="62">
        <v>45105</v>
      </c>
      <c r="E157" s="62">
        <v>45106</v>
      </c>
      <c r="F157" s="82">
        <v>45107</v>
      </c>
      <c r="G157" s="82">
        <v>45108</v>
      </c>
      <c r="H157" s="82">
        <v>45109</v>
      </c>
    </row>
    <row r="158" spans="2:8" s="4" customFormat="1" ht="56.25" customHeight="1" x14ac:dyDescent="0.3">
      <c r="B158" s="67"/>
      <c r="C158" s="57"/>
      <c r="D158" s="57"/>
      <c r="E158" s="57"/>
      <c r="F158" s="83"/>
      <c r="G158" s="83"/>
      <c r="H158" s="83"/>
    </row>
    <row r="159" spans="2:8" s="4" customFormat="1" ht="16.5" customHeight="1" x14ac:dyDescent="0.3">
      <c r="B159" s="13">
        <f t="array" ref="B159:H159">Dagen+8+DATE(Calendar12Year,Calendar12MonthOption,1)-WEEKDAY(DATE(Calendar12Year,Calendar12MonthOption,1),WeekdayOption)</f>
        <v>45110</v>
      </c>
      <c r="C159" s="13">
        <v>45111</v>
      </c>
      <c r="D159" s="13">
        <v>45112</v>
      </c>
      <c r="E159" s="13">
        <v>45113</v>
      </c>
      <c r="F159" s="7">
        <v>45114</v>
      </c>
      <c r="G159" s="7">
        <v>45115</v>
      </c>
      <c r="H159" s="7">
        <v>45116</v>
      </c>
    </row>
    <row r="160" spans="2:8" s="4" customFormat="1" ht="56.25" customHeight="1" x14ac:dyDescent="0.3">
      <c r="B160" s="14"/>
      <c r="C160" s="127" t="s">
        <v>42</v>
      </c>
      <c r="D160" s="26"/>
      <c r="E160" s="70"/>
      <c r="F160" s="124" t="s">
        <v>79</v>
      </c>
      <c r="G160" s="30" t="s">
        <v>2</v>
      </c>
      <c r="H160" s="30" t="s">
        <v>23</v>
      </c>
    </row>
    <row r="161" spans="2:8" s="4" customFormat="1" ht="16.5" customHeight="1" x14ac:dyDescent="0.3">
      <c r="B161" s="7">
        <f t="array" ref="B161:H161">Dagen+15+DATE(Calendar12Year,Calendar12MonthOption,1)-WEEKDAY(DATE(Calendar12Year,Calendar12MonthOption,1),WeekdayOption)</f>
        <v>45117</v>
      </c>
      <c r="C161" s="7">
        <v>45118</v>
      </c>
      <c r="D161" s="7">
        <v>45119</v>
      </c>
      <c r="E161" s="7">
        <v>45120</v>
      </c>
      <c r="F161" s="7">
        <v>45121</v>
      </c>
      <c r="G161" s="7">
        <v>45122</v>
      </c>
      <c r="H161" s="7">
        <v>45123</v>
      </c>
    </row>
    <row r="162" spans="2:8" s="4" customFormat="1" ht="56.25" customHeight="1" x14ac:dyDescent="0.3">
      <c r="B162" s="30" t="s">
        <v>2</v>
      </c>
      <c r="C162" s="30" t="s">
        <v>2</v>
      </c>
      <c r="D162" s="30" t="s">
        <v>23</v>
      </c>
      <c r="E162" s="30" t="s">
        <v>2</v>
      </c>
      <c r="F162" s="30" t="s">
        <v>2</v>
      </c>
      <c r="G162" s="30" t="s">
        <v>2</v>
      </c>
      <c r="H162" s="30" t="s">
        <v>2</v>
      </c>
    </row>
    <row r="163" spans="2:8" s="4" customFormat="1" ht="16.5" customHeight="1" x14ac:dyDescent="0.3">
      <c r="B163" s="7">
        <f t="array" ref="B163:H163">Dagen+22+DATE(Calendar12Year,Calendar12MonthOption,1)-WEEKDAY(DATE(Calendar12Year,Calendar12MonthOption,1),WeekdayOption)</f>
        <v>45124</v>
      </c>
      <c r="C163" s="7">
        <v>45125</v>
      </c>
      <c r="D163" s="7">
        <v>45126</v>
      </c>
      <c r="E163" s="7">
        <v>45127</v>
      </c>
      <c r="F163" s="7">
        <v>45128</v>
      </c>
      <c r="G163" s="7">
        <v>45129</v>
      </c>
      <c r="H163" s="7">
        <v>45130</v>
      </c>
    </row>
    <row r="164" spans="2:8" s="4" customFormat="1" ht="56.25" customHeight="1" x14ac:dyDescent="0.3">
      <c r="B164" s="30" t="s">
        <v>23</v>
      </c>
      <c r="C164" s="30" t="s">
        <v>2</v>
      </c>
      <c r="D164" s="30" t="s">
        <v>2</v>
      </c>
      <c r="E164" s="30" t="s">
        <v>2</v>
      </c>
      <c r="F164" s="30" t="s">
        <v>2</v>
      </c>
      <c r="G164" s="30" t="s">
        <v>2</v>
      </c>
      <c r="H164" s="30" t="s">
        <v>2</v>
      </c>
    </row>
    <row r="165" spans="2:8" s="4" customFormat="1" ht="16.5" customHeight="1" x14ac:dyDescent="0.3">
      <c r="B165" s="7">
        <f t="array" ref="B165:H165">Dagen+29+DATE(Calendar12Year,Calendar12MonthOption,1)-WEEKDAY(DATE(Calendar12Year,Calendar12MonthOption,1),WeekdayOption)</f>
        <v>45131</v>
      </c>
      <c r="C165" s="7">
        <v>45132</v>
      </c>
      <c r="D165" s="7">
        <v>45133</v>
      </c>
      <c r="E165" s="7">
        <v>45134</v>
      </c>
      <c r="F165" s="7">
        <v>45135</v>
      </c>
      <c r="G165" s="7">
        <v>45136</v>
      </c>
      <c r="H165" s="7">
        <v>45137</v>
      </c>
    </row>
    <row r="166" spans="2:8" s="4" customFormat="1" ht="57" customHeight="1" x14ac:dyDescent="0.3">
      <c r="B166" s="30" t="s">
        <v>2</v>
      </c>
      <c r="C166" s="30" t="s">
        <v>2</v>
      </c>
      <c r="D166" s="30" t="s">
        <v>2</v>
      </c>
      <c r="E166" s="30" t="s">
        <v>2</v>
      </c>
      <c r="F166" s="30" t="s">
        <v>29</v>
      </c>
      <c r="G166" s="30" t="s">
        <v>25</v>
      </c>
      <c r="H166" s="30" t="s">
        <v>23</v>
      </c>
    </row>
    <row r="167" spans="2:8" s="4" customFormat="1" ht="16.5" customHeight="1" x14ac:dyDescent="0.3">
      <c r="B167" s="7">
        <f t="array" ref="B167:C167">Dagen+36+DATE(Calendar12Year,Calendar12MonthOption,1)-WEEKDAY(DATE(Calendar12Year,Calendar12MonthOption,1),WeekdayOption)</f>
        <v>45138</v>
      </c>
      <c r="C167" s="7">
        <v>45139</v>
      </c>
      <c r="D167" s="143" t="s">
        <v>24</v>
      </c>
      <c r="E167" s="140"/>
      <c r="F167" s="140"/>
      <c r="G167" s="140"/>
      <c r="H167" s="140"/>
    </row>
    <row r="168" spans="2:8" s="4" customFormat="1" ht="63.75" customHeight="1" x14ac:dyDescent="0.3">
      <c r="B168" s="30" t="s">
        <v>2</v>
      </c>
      <c r="C168" s="30" t="s">
        <v>2</v>
      </c>
      <c r="D168" s="138" t="s">
        <v>26</v>
      </c>
      <c r="E168" s="139"/>
      <c r="F168" s="139"/>
      <c r="G168" s="139"/>
      <c r="H168" s="139"/>
    </row>
  </sheetData>
  <mergeCells count="24">
    <mergeCell ref="D83:H83"/>
    <mergeCell ref="D153:H153"/>
    <mergeCell ref="D13:H13"/>
    <mergeCell ref="D14:H14"/>
    <mergeCell ref="D42:H42"/>
    <mergeCell ref="D56:H56"/>
    <mergeCell ref="D70:H70"/>
    <mergeCell ref="D55:H55"/>
    <mergeCell ref="D69:H69"/>
    <mergeCell ref="D27:H27"/>
    <mergeCell ref="D28:H28"/>
    <mergeCell ref="D41:H41"/>
    <mergeCell ref="D168:H168"/>
    <mergeCell ref="D139:H139"/>
    <mergeCell ref="D140:H140"/>
    <mergeCell ref="D97:H97"/>
    <mergeCell ref="D84:H84"/>
    <mergeCell ref="D126:H126"/>
    <mergeCell ref="D111:H111"/>
    <mergeCell ref="D125:H125"/>
    <mergeCell ref="D98:H98"/>
    <mergeCell ref="D112:H112"/>
    <mergeCell ref="D154:H154"/>
    <mergeCell ref="D167:H167"/>
  </mergeCells>
  <phoneticPr fontId="2" type="noConversion"/>
  <conditionalFormatting sqref="B3:H3 B5:H5 B7:H7 B9:H9 B11:H11 B13:C13">
    <cfRule type="expression" dxfId="11" priority="38">
      <formula>MONTH(B3)&lt;&gt;Calendar1MonthOption</formula>
    </cfRule>
  </conditionalFormatting>
  <conditionalFormatting sqref="B17:H17 B19:H19 B21:H21 B23:H23 B25:H25 B27:C27">
    <cfRule type="expression" dxfId="10" priority="27">
      <formula>MONTH(B17)&lt;&gt;Calendar2MonthOption</formula>
    </cfRule>
  </conditionalFormatting>
  <conditionalFormatting sqref="B31:H31 B33:H33 B35:H35 B37:H37 B39:H39 B41:C41">
    <cfRule type="expression" dxfId="9" priority="25">
      <formula>MONTH(B31)&lt;&gt;Calendar3MonthOption</formula>
    </cfRule>
  </conditionalFormatting>
  <conditionalFormatting sqref="B45:H45 B47:H47 B49:H49 B51:H51 B53:H53 B55:C55">
    <cfRule type="expression" dxfId="8" priority="23">
      <formula>MONTH(B45)&lt;&gt;Calendar4MonthOption</formula>
    </cfRule>
  </conditionalFormatting>
  <conditionalFormatting sqref="B59:H59 B61:H61 B63:H63 B65:H65 B67:H67 B69:C69">
    <cfRule type="expression" dxfId="7" priority="21">
      <formula>MONTH(B59)&lt;&gt;Calendar5MonthOption</formula>
    </cfRule>
  </conditionalFormatting>
  <conditionalFormatting sqref="B73:H73 B75:H75 B77:H77 B79:H79 B81:H81 B83:C83">
    <cfRule type="expression" dxfId="6" priority="19">
      <formula>MONTH(B73)&lt;&gt;Calendar6MonthOption</formula>
    </cfRule>
  </conditionalFormatting>
  <conditionalFormatting sqref="B87:H87 B89:H89 B91:H91 B93:H93 B95:H95 B97:C97">
    <cfRule type="expression" dxfId="5" priority="17">
      <formula>MONTH(B87)&lt;&gt;Calendar7MonthOption</formula>
    </cfRule>
  </conditionalFormatting>
  <conditionalFormatting sqref="B101:H101 B103:H103 B105:H105 B107:H107 B109:H109 B111:C111">
    <cfRule type="expression" dxfId="4" priority="15">
      <formula>MONTH(B101)&lt;&gt;Calendar8MonthOption</formula>
    </cfRule>
  </conditionalFormatting>
  <conditionalFormatting sqref="B115:H115 B117:H117 B119:H119 B121:H121 B123:H123 B125:C125">
    <cfRule type="expression" dxfId="3" priority="13">
      <formula>MONTH(B115)&lt;&gt;Calendar9MonthOption</formula>
    </cfRule>
  </conditionalFormatting>
  <conditionalFormatting sqref="B129:H129 B131:H131 B133:H133 B135:H135 B137:H137 B139:C139">
    <cfRule type="expression" dxfId="2" priority="3">
      <formula>MONTH(B129)&lt;&gt;Calendar10MonthOption</formula>
    </cfRule>
  </conditionalFormatting>
  <conditionalFormatting sqref="B143:H143 B145:H145 B147:H147 B149:H149 B151:H151 B153:C153">
    <cfRule type="expression" dxfId="1" priority="2">
      <formula>MONTH(B143)&lt;&gt;Calendar11MonthOption</formula>
    </cfRule>
  </conditionalFormatting>
  <conditionalFormatting sqref="B157:H157 B159:H159 B161:H161 B163:H163 B165:H165 B167:C167">
    <cfRule type="expression" dxfId="0" priority="1">
      <formula>MONTH(B157)&lt;&gt;Calendar12MonthOption</formula>
    </cfRule>
  </conditionalFormatting>
  <dataValidations count="11">
    <dataValidation type="list" allowBlank="1" showInputMessage="1" showErrorMessage="1" error="Alleen de dagen in de vervolgkeuzelijst kunnen worden gebruikt voor de kopteksten van de weekdagen. Als u een andere dag wilt selecteren, selecteert u ANNULEREN en vervolgens ALT+PIJL-OMLAAG om een dag in de vervolgkeuzelijst te kiezen." prompt="Selecteer de eerste dag van de week in de vervolgkeuzelijst. Druk op ALT+PIJL-OMLAAG om de vervolgkeuzelijst te openen en druk op ENTER om een dag te selecteren. De kalender wordt automatisch bijgewerkt." sqref="B2" xr:uid="{00000000-0002-0000-0000-000000000000}">
      <formula1>"ZONDAG,MAANDAG,DINSDAG,WOENSDAG,DONDERDAG,VRIJDAG,ZATERDAG"</formula1>
    </dataValidation>
    <dataValidation type="list" allowBlank="1" showInputMessage="1" showErrorMessage="1" error="Selecteer een maand uit de vermeldingen in de lijst. Selecteer ANNULEREN en vervolgens ALT+PIJL-OMLAAG om een dag in de vervolgkeuzelijst te kiezen" prompt="Selecteer de eerste maand van de agenda in de vervolgkeuzelijst. Druk op ALT+PIJL-OMLAAG om de vervolgkeuzelijst te openen en druk op ENTER om een van de items te kiezen" sqref="C1" xr:uid="{00000000-0002-0000-0000-000001000000}">
      <formula1>"januari,februari,maart,april,mei,juni,juli,augustus,september,oktober,november,december"</formula1>
    </dataValidation>
    <dataValidation allowBlank="1" showInputMessage="1" prompt="Deze werkmap is een agenda met 12 maanden. Typ het eerste jaar in cel B1 en selecteer de eerste maand in cel C1. De agenda wordt voor de volgende maanden automatisch bijgewerkt." sqref="A1" xr:uid="{00000000-0002-0000-0000-000002000000}"/>
    <dataValidation allowBlank="1" showInputMessage="1" showErrorMessage="1" prompt="Voer het jaar voor deze agenda in" sqref="B1" xr:uid="{00000000-0002-0000-0000-000003000000}"/>
    <dataValidation allowBlank="1" showInputMessage="1" prompt="Automatisch bepaalde weekdag. Als u weekdagen wilt wijzigen, selecteert u in B2 een nieuwe eerste dag van de week" sqref="C2:H2 B16" xr:uid="{00000000-0002-0000-0000-000004000000}"/>
    <dataValidation allowBlank="1" showInputMessage="1" prompt="Datum" sqref="B3" xr:uid="{00000000-0002-0000-0000-000005000000}"/>
    <dataValidation allowBlank="1" showInputMessage="1" prompt="Voer hier notities voor de maand in" sqref="D14" xr:uid="{00000000-0002-0000-0000-000006000000}"/>
    <dataValidation allowBlank="1" showInputMessage="1" prompt="Koptekst maandnotities" sqref="D13" xr:uid="{00000000-0002-0000-0000-000007000000}"/>
    <dataValidation allowBlank="1" showInputMessage="1" prompt="Voer hier notities voor de dag in" sqref="B4" xr:uid="{00000000-0002-0000-0000-000008000000}"/>
    <dataValidation allowBlank="1" showInputMessage="1" prompt="Jaar van de agenda wordt automatisch bepaald door de jaarinvoer in B1" sqref="B15" xr:uid="{00000000-0002-0000-0000-000009000000}"/>
    <dataValidation allowBlank="1" showInputMessage="1" prompt="Maand in de agenda verschoven met de maand die in C1 is geselecteerd" sqref="C15" xr:uid="{00000000-0002-0000-0000-00000A000000}"/>
  </dataValidations>
  <printOptions horizontalCentered="1" verticalCentered="1"/>
  <pageMargins left="0.7" right="0.7" top="0.75" bottom="0.75" header="0.3" footer="0.3"/>
  <pageSetup paperSize="9" orientation="landscape" r:id="rId1"/>
  <headerFooter alignWithMargins="0"/>
  <rowBreaks count="11" manualBreakCount="11">
    <brk id="14" min="1" max="8" man="1"/>
    <brk id="28" min="1" max="8" man="1"/>
    <brk id="42" min="1" max="8" man="1"/>
    <brk id="56" min="1" max="8" man="1"/>
    <brk id="70" min="1" max="8" man="1"/>
    <brk id="84" min="1" max="8" man="1"/>
    <brk id="98" min="1" max="8" man="1"/>
    <brk id="112" min="1" max="8" man="1"/>
    <brk id="126" min="1" max="8" man="1"/>
    <brk id="140" min="1" max="8" man="1"/>
    <brk id="154" min="1" max="8"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322D169B3DB8409467240CA88C7725" ma:contentTypeVersion="11" ma:contentTypeDescription="Een nieuw document maken." ma:contentTypeScope="" ma:versionID="449c176b737df6d116b5a3101b694944">
  <xsd:schema xmlns:xsd="http://www.w3.org/2001/XMLSchema" xmlns:xs="http://www.w3.org/2001/XMLSchema" xmlns:p="http://schemas.microsoft.com/office/2006/metadata/properties" xmlns:ns2="da7e8792-b35e-4093-8f38-45b80daa40c1" xmlns:ns3="9be5cda8-7a94-4adc-891f-5f9e70cc4d72" targetNamespace="http://schemas.microsoft.com/office/2006/metadata/properties" ma:root="true" ma:fieldsID="6a1b1668e9dab8337a881f2482da3a26" ns2:_="" ns3:_="">
    <xsd:import namespace="da7e8792-b35e-4093-8f38-45b80daa40c1"/>
    <xsd:import namespace="9be5cda8-7a94-4adc-891f-5f9e70cc4d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e8792-b35e-4093-8f38-45b80daa40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97f0eb54-0456-4d70-9812-652870eeea1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be5cda8-7a94-4adc-891f-5f9e70cc4d7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01b82fc-9e14-49eb-9fde-54713af26b82}" ma:internalName="TaxCatchAll" ma:showField="CatchAllData" ma:web="9be5cda8-7a94-4adc-891f-5f9e70cc4d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be5cda8-7a94-4adc-891f-5f9e70cc4d72" xsi:nil="true"/>
    <lcf76f155ced4ddcb4097134ff3c332f xmlns="da7e8792-b35e-4093-8f38-45b80daa40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E8B751-0F93-4DF1-A31F-71BB45A0D384}">
  <ds:schemaRefs>
    <ds:schemaRef ds:uri="http://schemas.microsoft.com/sharepoint/v3/contenttype/forms"/>
  </ds:schemaRefs>
</ds:datastoreItem>
</file>

<file path=customXml/itemProps2.xml><?xml version="1.0" encoding="utf-8"?>
<ds:datastoreItem xmlns:ds="http://schemas.openxmlformats.org/officeDocument/2006/customXml" ds:itemID="{AAD5F394-6D1D-4F45-A5B0-7D6A6DD5DB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e8792-b35e-4093-8f38-45b80daa40c1"/>
    <ds:schemaRef ds:uri="9be5cda8-7a94-4adc-891f-5f9e70cc4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B4B540-B949-40CD-8EAE-047B5E9703C4}">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9be5cda8-7a94-4adc-891f-5f9e70cc4d72"/>
    <ds:schemaRef ds:uri="da7e8792-b35e-4093-8f38-45b80daa40c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26</vt:i4>
      </vt:variant>
    </vt:vector>
  </HeadingPairs>
  <TitlesOfParts>
    <vt:vector size="27" baseType="lpstr">
      <vt:lpstr>Agenda</vt:lpstr>
      <vt:lpstr>Agenda!Afdrukbereik</vt:lpstr>
      <vt:lpstr>Calendar10Month</vt:lpstr>
      <vt:lpstr>Calendar10Year</vt:lpstr>
      <vt:lpstr>Calendar11Month</vt:lpstr>
      <vt:lpstr>Calendar11Year</vt:lpstr>
      <vt:lpstr>Calendar12Month</vt:lpstr>
      <vt:lpstr>Calendar12Year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WeekStart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 de Groot</dc:creator>
  <cp:keywords/>
  <dc:description/>
  <cp:lastModifiedBy>Henny van der Star</cp:lastModifiedBy>
  <cp:revision/>
  <cp:lastPrinted>2022-05-20T09:48:10Z</cp:lastPrinted>
  <dcterms:created xsi:type="dcterms:W3CDTF">2016-07-26T15:53:57Z</dcterms:created>
  <dcterms:modified xsi:type="dcterms:W3CDTF">2022-06-22T09:58:34Z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0x01010001322D169B3DB8409467240CA88C7725</vt:lpwstr>
  </property>
  <property fmtid="{D5CDD505-2E9C-101B-9397-08002B2CF9AE}" pid="3" name="Order">
    <vt:r8>100</vt:r8>
  </property>
  <property fmtid="{D5CDD505-2E9C-101B-9397-08002B2CF9AE}" pid="4" name="MediaServiceImageTags">
    <vt:lpwstr/>
  </property>
</Properties>
</file>